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4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gério\ANM\ES\REFORMA_NOVA SEDE\"/>
    </mc:Choice>
  </mc:AlternateContent>
  <xr:revisionPtr revIDLastSave="0" documentId="13_ncr:1_{8D713364-4440-4E44-ABE0-53F356EB1324}" xr6:coauthVersionLast="44" xr6:coauthVersionMax="44" xr10:uidLastSave="{00000000-0000-0000-0000-000000000000}"/>
  <bookViews>
    <workbookView xWindow="-28920" yWindow="-120" windowWidth="29040" windowHeight="15840" tabRatio="723" xr2:uid="{00000000-000D-0000-FFFF-FFFF00000000}"/>
  </bookViews>
  <sheets>
    <sheet name="RESUMO" sheetId="15" r:id="rId1"/>
    <sheet name="PLANILHA ORÇAMENTÁRIA" sheetId="1" r:id="rId2"/>
    <sheet name="TAD" sheetId="11" r:id="rId3"/>
    <sheet name="CRONOGRAMA OBRA" sheetId="10" r:id="rId4"/>
    <sheet name="BDI NORMAL" sheetId="3" r:id="rId5"/>
    <sheet name="BDI REDUZIDO" sheetId="8" r:id="rId6"/>
    <sheet name="MEMÓRIA DE CÁLCULO" sheetId="17" r:id="rId7"/>
    <sheet name="ACÓRDÃO TCU" sheetId="12" r:id="rId8"/>
    <sheet name="ABC" sheetId="14" r:id="rId9"/>
  </sheets>
  <externalReferences>
    <externalReference r:id="rId10"/>
  </externalReferences>
  <definedNames>
    <definedName name="BDI">[1]BDI!$F$9</definedName>
    <definedName name="BDIR">[1]BDI!$F$23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5" l="1"/>
  <c r="G8" i="14" l="1"/>
  <c r="H8" i="14" s="1"/>
  <c r="E8" i="14"/>
  <c r="G20" i="14"/>
  <c r="H20" i="14" s="1"/>
  <c r="E20" i="14"/>
  <c r="G34" i="14"/>
  <c r="H34" i="14" s="1"/>
  <c r="E34" i="14"/>
  <c r="G23" i="14"/>
  <c r="H23" i="14" s="1"/>
  <c r="E23" i="14"/>
  <c r="G45" i="14"/>
  <c r="H45" i="14" s="1"/>
  <c r="E45" i="14"/>
  <c r="G84" i="14"/>
  <c r="H84" i="14" s="1"/>
  <c r="E84" i="14"/>
  <c r="D27" i="14"/>
  <c r="E27" i="14" s="1"/>
  <c r="G69" i="14"/>
  <c r="H69" i="14" s="1"/>
  <c r="E69" i="14"/>
  <c r="G48" i="14"/>
  <c r="H48" i="14" s="1"/>
  <c r="E48" i="14"/>
  <c r="G82" i="14"/>
  <c r="H82" i="14" s="1"/>
  <c r="E82" i="14"/>
  <c r="G87" i="14"/>
  <c r="H87" i="14" s="1"/>
  <c r="E87" i="14"/>
  <c r="G44" i="14"/>
  <c r="H44" i="14" s="1"/>
  <c r="E44" i="14"/>
  <c r="G53" i="14"/>
  <c r="H53" i="14" s="1"/>
  <c r="E53" i="14"/>
  <c r="G75" i="14"/>
  <c r="H75" i="14" s="1"/>
  <c r="E75" i="14"/>
  <c r="G35" i="14"/>
  <c r="H35" i="14" s="1"/>
  <c r="E35" i="14"/>
  <c r="G54" i="14"/>
  <c r="H54" i="14" s="1"/>
  <c r="E54" i="14"/>
  <c r="D30" i="14"/>
  <c r="E30" i="14" s="1"/>
  <c r="G47" i="14"/>
  <c r="H47" i="14" s="1"/>
  <c r="E47" i="14"/>
  <c r="G21" i="14"/>
  <c r="H21" i="14" s="1"/>
  <c r="E21" i="14"/>
  <c r="G18" i="14"/>
  <c r="H18" i="14" s="1"/>
  <c r="E18" i="14"/>
  <c r="G33" i="14"/>
  <c r="H33" i="14" s="1"/>
  <c r="E33" i="14"/>
  <c r="G90" i="14"/>
  <c r="H90" i="14" s="1"/>
  <c r="E90" i="14"/>
  <c r="G52" i="14"/>
  <c r="H52" i="14" s="1"/>
  <c r="E52" i="14"/>
  <c r="G51" i="14"/>
  <c r="H51" i="14" s="1"/>
  <c r="E51" i="14"/>
  <c r="G96" i="14"/>
  <c r="H96" i="14" s="1"/>
  <c r="E96" i="14"/>
  <c r="G93" i="14"/>
  <c r="H93" i="14" s="1"/>
  <c r="E93" i="14"/>
  <c r="G67" i="14"/>
  <c r="H67" i="14" s="1"/>
  <c r="E67" i="14"/>
  <c r="G50" i="14"/>
  <c r="H50" i="14" s="1"/>
  <c r="E50" i="14"/>
  <c r="G41" i="14"/>
  <c r="H41" i="14" s="1"/>
  <c r="E41" i="14"/>
  <c r="G63" i="14"/>
  <c r="H63" i="14" s="1"/>
  <c r="E63" i="14"/>
  <c r="G74" i="14"/>
  <c r="H74" i="14" s="1"/>
  <c r="E74" i="14"/>
  <c r="G72" i="14"/>
  <c r="H72" i="14" s="1"/>
  <c r="E72" i="14"/>
  <c r="G42" i="14"/>
  <c r="H42" i="14" s="1"/>
  <c r="E42" i="14"/>
  <c r="G85" i="14"/>
  <c r="H85" i="14" s="1"/>
  <c r="E85" i="14"/>
  <c r="G83" i="14"/>
  <c r="H83" i="14" s="1"/>
  <c r="E83" i="14"/>
  <c r="G10" i="14"/>
  <c r="H10" i="14" s="1"/>
  <c r="E10" i="14"/>
  <c r="G12" i="14"/>
  <c r="H12" i="14" s="1"/>
  <c r="E12" i="14"/>
  <c r="G56" i="14"/>
  <c r="H56" i="14" s="1"/>
  <c r="E56" i="14"/>
  <c r="G17" i="14"/>
  <c r="H17" i="14" s="1"/>
  <c r="E17" i="14"/>
  <c r="G14" i="14"/>
  <c r="H14" i="14" s="1"/>
  <c r="E14" i="14"/>
  <c r="G77" i="14"/>
  <c r="H77" i="14" s="1"/>
  <c r="E77" i="14"/>
  <c r="G61" i="14"/>
  <c r="H61" i="14" s="1"/>
  <c r="E61" i="14"/>
  <c r="G64" i="14"/>
  <c r="H64" i="14" s="1"/>
  <c r="E64" i="14"/>
  <c r="G7" i="14"/>
  <c r="H7" i="14" s="1"/>
  <c r="E7" i="14"/>
  <c r="G15" i="14"/>
  <c r="H15" i="14" s="1"/>
  <c r="E15" i="14"/>
  <c r="G22" i="14"/>
  <c r="H22" i="14" s="1"/>
  <c r="E22" i="14"/>
  <c r="G31" i="14"/>
  <c r="H31" i="14" s="1"/>
  <c r="E31" i="14"/>
  <c r="G76" i="14"/>
  <c r="H76" i="14" s="1"/>
  <c r="E76" i="14"/>
  <c r="G26" i="14"/>
  <c r="H26" i="14" s="1"/>
  <c r="E26" i="14"/>
  <c r="G24" i="14"/>
  <c r="H24" i="14" s="1"/>
  <c r="E24" i="14"/>
  <c r="G40" i="14"/>
  <c r="H40" i="14" s="1"/>
  <c r="E40" i="14"/>
  <c r="G89" i="14"/>
  <c r="H89" i="14" s="1"/>
  <c r="E89" i="14"/>
  <c r="G36" i="14"/>
  <c r="H36" i="14" s="1"/>
  <c r="E36" i="14"/>
  <c r="G80" i="14"/>
  <c r="H80" i="14" s="1"/>
  <c r="E80" i="14"/>
  <c r="G71" i="14"/>
  <c r="H71" i="14" s="1"/>
  <c r="E71" i="14"/>
  <c r="G65" i="14"/>
  <c r="H65" i="14" s="1"/>
  <c r="E65" i="14"/>
  <c r="G94" i="14"/>
  <c r="H94" i="14" s="1"/>
  <c r="E94" i="14"/>
  <c r="G81" i="14"/>
  <c r="H81" i="14" s="1"/>
  <c r="E81" i="14"/>
  <c r="G86" i="14"/>
  <c r="H86" i="14" s="1"/>
  <c r="E86" i="14"/>
  <c r="G43" i="14"/>
  <c r="H43" i="14" s="1"/>
  <c r="E43" i="14"/>
  <c r="G78" i="14"/>
  <c r="H78" i="14" s="1"/>
  <c r="E78" i="14"/>
  <c r="G92" i="14"/>
  <c r="H92" i="14" s="1"/>
  <c r="E92" i="14"/>
  <c r="G95" i="14"/>
  <c r="H95" i="14" s="1"/>
  <c r="E95" i="14"/>
  <c r="G62" i="14"/>
  <c r="H62" i="14" s="1"/>
  <c r="E62" i="14"/>
  <c r="G73" i="14"/>
  <c r="H73" i="14" s="1"/>
  <c r="E73" i="14"/>
  <c r="G46" i="14"/>
  <c r="H46" i="14" s="1"/>
  <c r="E46" i="14"/>
  <c r="G70" i="14"/>
  <c r="H70" i="14" s="1"/>
  <c r="E70" i="14"/>
  <c r="G91" i="14"/>
  <c r="H91" i="14" s="1"/>
  <c r="E91" i="14"/>
  <c r="G38" i="14"/>
  <c r="H38" i="14" s="1"/>
  <c r="E38" i="14"/>
  <c r="G32" i="14"/>
  <c r="H32" i="14" s="1"/>
  <c r="E32" i="14"/>
  <c r="D29" i="14"/>
  <c r="G29" i="14" s="1"/>
  <c r="H29" i="14" s="1"/>
  <c r="G68" i="14"/>
  <c r="H68" i="14" s="1"/>
  <c r="E68" i="14"/>
  <c r="G57" i="14"/>
  <c r="H57" i="14" s="1"/>
  <c r="E57" i="14"/>
  <c r="G60" i="14"/>
  <c r="H60" i="14" s="1"/>
  <c r="E60" i="14"/>
  <c r="G59" i="14"/>
  <c r="H59" i="14" s="1"/>
  <c r="E59" i="14"/>
  <c r="G19" i="14"/>
  <c r="H19" i="14" s="1"/>
  <c r="E19" i="14"/>
  <c r="G39" i="14"/>
  <c r="H39" i="14" s="1"/>
  <c r="E39" i="14"/>
  <c r="G9" i="14"/>
  <c r="H9" i="14" s="1"/>
  <c r="E9" i="14"/>
  <c r="G11" i="14"/>
  <c r="H11" i="14" s="1"/>
  <c r="E11" i="14"/>
  <c r="G55" i="14"/>
  <c r="H55" i="14" s="1"/>
  <c r="E55" i="14"/>
  <c r="G16" i="14"/>
  <c r="H16" i="14" s="1"/>
  <c r="E16" i="14"/>
  <c r="G66" i="14"/>
  <c r="H66" i="14" s="1"/>
  <c r="E66" i="14"/>
  <c r="G88" i="14"/>
  <c r="H88" i="14" s="1"/>
  <c r="E88" i="14"/>
  <c r="G13" i="14"/>
  <c r="H13" i="14" s="1"/>
  <c r="E13" i="14"/>
  <c r="G79" i="14"/>
  <c r="H79" i="14" s="1"/>
  <c r="E79" i="14"/>
  <c r="G58" i="14"/>
  <c r="H58" i="14" s="1"/>
  <c r="E58" i="14"/>
  <c r="G25" i="14"/>
  <c r="H25" i="14" s="1"/>
  <c r="E25" i="14"/>
  <c r="G37" i="14"/>
  <c r="H37" i="14" s="1"/>
  <c r="E37" i="14"/>
  <c r="G28" i="14"/>
  <c r="H28" i="14" s="1"/>
  <c r="E28" i="14"/>
  <c r="G49" i="14"/>
  <c r="H49" i="14" s="1"/>
  <c r="E49" i="14"/>
  <c r="H97" i="14" l="1"/>
  <c r="G27" i="14"/>
  <c r="H27" i="14" s="1"/>
  <c r="G30" i="14"/>
  <c r="H30" i="14" s="1"/>
  <c r="E29" i="14"/>
  <c r="I61" i="14" l="1"/>
  <c r="I27" i="14" l="1"/>
  <c r="I36" i="14"/>
  <c r="I79" i="14"/>
  <c r="I90" i="14"/>
  <c r="I19" i="14"/>
  <c r="I40" i="14"/>
  <c r="I57" i="14"/>
  <c r="I93" i="14"/>
  <c r="I54" i="14"/>
  <c r="I59" i="14"/>
  <c r="I42" i="14"/>
  <c r="I53" i="14"/>
  <c r="I73" i="14"/>
  <c r="I94" i="14"/>
  <c r="I66" i="14"/>
  <c r="I30" i="14"/>
  <c r="I32" i="14"/>
  <c r="I91" i="14"/>
  <c r="I95" i="14"/>
  <c r="I87" i="14"/>
  <c r="I44" i="14"/>
  <c r="I58" i="14"/>
  <c r="I77" i="14"/>
  <c r="I35" i="14"/>
  <c r="I28" i="14"/>
  <c r="I50" i="14"/>
  <c r="I74" i="14"/>
  <c r="I83" i="14"/>
  <c r="I22" i="14"/>
  <c r="I20" i="14"/>
  <c r="I43" i="14"/>
  <c r="I26" i="14"/>
  <c r="I86" i="14"/>
  <c r="I17" i="14"/>
  <c r="I9" i="14"/>
  <c r="I25" i="14"/>
  <c r="I81" i="14"/>
  <c r="I45" i="14"/>
  <c r="I82" i="14"/>
  <c r="I63" i="14"/>
  <c r="I23" i="14"/>
  <c r="I34" i="14"/>
  <c r="I78" i="14"/>
  <c r="I70" i="14"/>
  <c r="I62" i="14"/>
  <c r="I24" i="14"/>
  <c r="I48" i="14"/>
  <c r="I56" i="14"/>
  <c r="I37" i="14"/>
  <c r="I69" i="14"/>
  <c r="I55" i="14"/>
  <c r="I71" i="14"/>
  <c r="I65" i="14"/>
  <c r="I49" i="14"/>
  <c r="I89" i="14"/>
  <c r="I52" i="14"/>
  <c r="I14" i="14"/>
  <c r="I92" i="14"/>
  <c r="I29" i="14"/>
  <c r="I47" i="14"/>
  <c r="I21" i="14"/>
  <c r="I51" i="14"/>
  <c r="I33" i="14"/>
  <c r="I88" i="14"/>
  <c r="I38" i="14"/>
  <c r="I12" i="14"/>
  <c r="I8" i="14"/>
  <c r="I72" i="14"/>
  <c r="I64" i="14"/>
  <c r="I84" i="14"/>
  <c r="I41" i="14"/>
  <c r="I67" i="14"/>
  <c r="I76" i="14"/>
  <c r="I85" i="14"/>
  <c r="I39" i="14"/>
  <c r="I68" i="14"/>
  <c r="I13" i="14"/>
  <c r="I31" i="14"/>
  <c r="I80" i="14"/>
  <c r="I16" i="14"/>
  <c r="I15" i="14"/>
  <c r="I11" i="14"/>
  <c r="I7" i="14"/>
  <c r="J7" i="14" s="1"/>
  <c r="K7" i="14" s="1"/>
  <c r="I75" i="14"/>
  <c r="I18" i="14"/>
  <c r="I10" i="14"/>
  <c r="I46" i="14"/>
  <c r="I60" i="14"/>
  <c r="I96" i="14"/>
  <c r="J8" i="14" l="1"/>
  <c r="K8" i="14" s="1"/>
  <c r="J9" i="14" l="1"/>
  <c r="K9" i="14" l="1"/>
  <c r="J10" i="14"/>
  <c r="J11" i="14" l="1"/>
  <c r="K10" i="14"/>
  <c r="J12" i="14" l="1"/>
  <c r="K11" i="14"/>
  <c r="J13" i="14" l="1"/>
  <c r="K12" i="14"/>
  <c r="J14" i="14" l="1"/>
  <c r="K13" i="14"/>
  <c r="J15" i="14" l="1"/>
  <c r="K14" i="14"/>
  <c r="J16" i="14" l="1"/>
  <c r="K15" i="14"/>
  <c r="J17" i="14" l="1"/>
  <c r="K16" i="14"/>
  <c r="J18" i="14" l="1"/>
  <c r="K17" i="14"/>
  <c r="J19" i="14" l="1"/>
  <c r="K18" i="14"/>
  <c r="K19" i="14" l="1"/>
  <c r="J20" i="14"/>
  <c r="J21" i="14" l="1"/>
  <c r="K20" i="14"/>
  <c r="J22" i="14" l="1"/>
  <c r="K21" i="14"/>
  <c r="J23" i="14" l="1"/>
  <c r="K22" i="14"/>
  <c r="K23" i="14" l="1"/>
  <c r="J24" i="14"/>
  <c r="K24" i="14" l="1"/>
  <c r="J25" i="14"/>
  <c r="K25" i="14" l="1"/>
  <c r="J26" i="14"/>
  <c r="K26" i="14" l="1"/>
  <c r="J27" i="14"/>
  <c r="K27" i="14" l="1"/>
  <c r="J28" i="14"/>
  <c r="K28" i="14" l="1"/>
  <c r="J29" i="14"/>
  <c r="J30" i="14" l="1"/>
  <c r="K29" i="14"/>
  <c r="K30" i="14" l="1"/>
  <c r="J31" i="14"/>
  <c r="K31" i="14" l="1"/>
  <c r="J32" i="14"/>
  <c r="J33" i="14" l="1"/>
  <c r="K32" i="14"/>
  <c r="H101" i="1"/>
  <c r="I101" i="1" s="1"/>
  <c r="J34" i="14" l="1"/>
  <c r="K33" i="14"/>
  <c r="K101" i="1"/>
  <c r="L101" i="1" s="1"/>
  <c r="J35" i="14" l="1"/>
  <c r="K34" i="14"/>
  <c r="E15" i="10"/>
  <c r="E12" i="10"/>
  <c r="I17" i="1"/>
  <c r="K58" i="1"/>
  <c r="L58" i="1" s="1"/>
  <c r="I58" i="1"/>
  <c r="K102" i="1"/>
  <c r="L102" i="1" s="1"/>
  <c r="I102" i="1"/>
  <c r="J36" i="14" l="1"/>
  <c r="K35" i="14"/>
  <c r="K76" i="1"/>
  <c r="L76" i="1" s="1"/>
  <c r="I76" i="1"/>
  <c r="K57" i="1"/>
  <c r="L57" i="1" s="1"/>
  <c r="I57" i="1"/>
  <c r="K56" i="1"/>
  <c r="L56" i="1" s="1"/>
  <c r="I56" i="1"/>
  <c r="K55" i="1"/>
  <c r="L55" i="1" s="1"/>
  <c r="I55" i="1"/>
  <c r="K54" i="1"/>
  <c r="L54" i="1" s="1"/>
  <c r="I54" i="1"/>
  <c r="J37" i="14" l="1"/>
  <c r="K36" i="14"/>
  <c r="K72" i="1"/>
  <c r="L72" i="1" s="1"/>
  <c r="I72" i="1"/>
  <c r="K71" i="1"/>
  <c r="L71" i="1" s="1"/>
  <c r="I71" i="1"/>
  <c r="K70" i="1"/>
  <c r="L70" i="1" s="1"/>
  <c r="I70" i="1"/>
  <c r="K69" i="1"/>
  <c r="L69" i="1" s="1"/>
  <c r="I69" i="1"/>
  <c r="K37" i="14" l="1"/>
  <c r="J38" i="14"/>
  <c r="K15" i="1"/>
  <c r="L15" i="1" s="1"/>
  <c r="I15" i="1"/>
  <c r="K82" i="1"/>
  <c r="L82" i="1" s="1"/>
  <c r="I82" i="1"/>
  <c r="K81" i="1"/>
  <c r="L81" i="1" s="1"/>
  <c r="I81" i="1"/>
  <c r="K80" i="1"/>
  <c r="L80" i="1" s="1"/>
  <c r="I80" i="1"/>
  <c r="K79" i="1"/>
  <c r="L79" i="1" s="1"/>
  <c r="I79" i="1"/>
  <c r="K107" i="1"/>
  <c r="L107" i="1" s="1"/>
  <c r="I107" i="1"/>
  <c r="K106" i="1"/>
  <c r="L106" i="1" s="1"/>
  <c r="I106" i="1"/>
  <c r="I108" i="1" s="1"/>
  <c r="K105" i="1"/>
  <c r="L105" i="1" s="1"/>
  <c r="I105" i="1"/>
  <c r="K104" i="1"/>
  <c r="L104" i="1" s="1"/>
  <c r="I104" i="1"/>
  <c r="K103" i="1"/>
  <c r="L103" i="1" s="1"/>
  <c r="I103" i="1"/>
  <c r="K100" i="1"/>
  <c r="L100" i="1" s="1"/>
  <c r="I100" i="1"/>
  <c r="K99" i="1"/>
  <c r="L99" i="1" s="1"/>
  <c r="I99" i="1"/>
  <c r="K98" i="1"/>
  <c r="L98" i="1" s="1"/>
  <c r="I98" i="1"/>
  <c r="K97" i="1"/>
  <c r="L97" i="1" s="1"/>
  <c r="I97" i="1"/>
  <c r="K96" i="1"/>
  <c r="L96" i="1" s="1"/>
  <c r="I96" i="1"/>
  <c r="K95" i="1"/>
  <c r="L95" i="1" s="1"/>
  <c r="I95" i="1"/>
  <c r="K94" i="1"/>
  <c r="L94" i="1" s="1"/>
  <c r="I94" i="1"/>
  <c r="K93" i="1"/>
  <c r="L93" i="1" s="1"/>
  <c r="I93" i="1"/>
  <c r="K92" i="1"/>
  <c r="L92" i="1" s="1"/>
  <c r="I92" i="1"/>
  <c r="H91" i="1"/>
  <c r="K91" i="1" s="1"/>
  <c r="L91" i="1" s="1"/>
  <c r="K90" i="1"/>
  <c r="L90" i="1" s="1"/>
  <c r="I90" i="1"/>
  <c r="K89" i="1"/>
  <c r="L89" i="1" s="1"/>
  <c r="I89" i="1"/>
  <c r="K88" i="1"/>
  <c r="L88" i="1" s="1"/>
  <c r="I88" i="1"/>
  <c r="K87" i="1"/>
  <c r="L87" i="1" s="1"/>
  <c r="I87" i="1"/>
  <c r="K86" i="1"/>
  <c r="L86" i="1" s="1"/>
  <c r="I86" i="1"/>
  <c r="K85" i="1"/>
  <c r="L85" i="1" s="1"/>
  <c r="I85" i="1"/>
  <c r="K84" i="1"/>
  <c r="L84" i="1" s="1"/>
  <c r="I84" i="1"/>
  <c r="K83" i="1"/>
  <c r="L83" i="1" s="1"/>
  <c r="I83" i="1"/>
  <c r="K78" i="1"/>
  <c r="L78" i="1" s="1"/>
  <c r="I78" i="1"/>
  <c r="K77" i="1"/>
  <c r="L77" i="1" s="1"/>
  <c r="I77" i="1"/>
  <c r="J39" i="14" l="1"/>
  <c r="K38" i="14"/>
  <c r="I91" i="1"/>
  <c r="K49" i="1"/>
  <c r="L49" i="1" s="1"/>
  <c r="I49" i="1"/>
  <c r="K75" i="1"/>
  <c r="L75" i="1" s="1"/>
  <c r="I75" i="1"/>
  <c r="K74" i="1"/>
  <c r="L74" i="1" s="1"/>
  <c r="I74" i="1"/>
  <c r="K73" i="1"/>
  <c r="L73" i="1" s="1"/>
  <c r="I73" i="1"/>
  <c r="K68" i="1"/>
  <c r="L68" i="1" s="1"/>
  <c r="I68" i="1"/>
  <c r="K67" i="1"/>
  <c r="L67" i="1" s="1"/>
  <c r="I67" i="1"/>
  <c r="K66" i="1"/>
  <c r="L66" i="1" s="1"/>
  <c r="I66" i="1"/>
  <c r="K62" i="1"/>
  <c r="L62" i="1" s="1"/>
  <c r="I62" i="1"/>
  <c r="K61" i="1"/>
  <c r="L61" i="1" s="1"/>
  <c r="I61" i="1"/>
  <c r="K59" i="1"/>
  <c r="L59" i="1" s="1"/>
  <c r="I59" i="1"/>
  <c r="K60" i="1"/>
  <c r="L60" i="1" s="1"/>
  <c r="I60" i="1"/>
  <c r="K42" i="1"/>
  <c r="L42" i="1" s="1"/>
  <c r="I42" i="1"/>
  <c r="K41" i="1"/>
  <c r="L41" i="1" s="1"/>
  <c r="I41" i="1"/>
  <c r="K53" i="1"/>
  <c r="L53" i="1" s="1"/>
  <c r="I53" i="1"/>
  <c r="K40" i="1"/>
  <c r="L40" i="1" s="1"/>
  <c r="I40" i="1"/>
  <c r="K51" i="1"/>
  <c r="L51" i="1" s="1"/>
  <c r="I51" i="1"/>
  <c r="K52" i="1"/>
  <c r="L52" i="1" s="1"/>
  <c r="I52" i="1"/>
  <c r="K50" i="1"/>
  <c r="L50" i="1" s="1"/>
  <c r="I50" i="1"/>
  <c r="K48" i="1"/>
  <c r="L48" i="1" s="1"/>
  <c r="I48" i="1"/>
  <c r="K47" i="1"/>
  <c r="L47" i="1" s="1"/>
  <c r="I47" i="1"/>
  <c r="K46" i="1"/>
  <c r="L46" i="1" s="1"/>
  <c r="I46" i="1"/>
  <c r="K45" i="1"/>
  <c r="L45" i="1" s="1"/>
  <c r="I45" i="1"/>
  <c r="K44" i="1"/>
  <c r="L44" i="1" s="1"/>
  <c r="I44" i="1"/>
  <c r="K43" i="1"/>
  <c r="L43" i="1" s="1"/>
  <c r="I43" i="1"/>
  <c r="K39" i="1"/>
  <c r="L39" i="1" s="1"/>
  <c r="I39" i="1"/>
  <c r="K38" i="1"/>
  <c r="L38" i="1" s="1"/>
  <c r="I38" i="1"/>
  <c r="K37" i="1"/>
  <c r="L37" i="1" s="1"/>
  <c r="I37" i="1"/>
  <c r="K36" i="1"/>
  <c r="L36" i="1" s="1"/>
  <c r="I36" i="1"/>
  <c r="H35" i="1"/>
  <c r="I35" i="1" s="1"/>
  <c r="J40" i="14" l="1"/>
  <c r="K39" i="14"/>
  <c r="K35" i="1"/>
  <c r="L35" i="1" s="1"/>
  <c r="K34" i="1"/>
  <c r="L34" i="1" s="1"/>
  <c r="I34" i="1"/>
  <c r="K33" i="1"/>
  <c r="L33" i="1" s="1"/>
  <c r="I33" i="1"/>
  <c r="K32" i="1"/>
  <c r="L32" i="1" s="1"/>
  <c r="I32" i="1"/>
  <c r="K31" i="1"/>
  <c r="L31" i="1" s="1"/>
  <c r="I31" i="1"/>
  <c r="K30" i="1"/>
  <c r="L30" i="1" s="1"/>
  <c r="I30" i="1"/>
  <c r="K29" i="1"/>
  <c r="L29" i="1" s="1"/>
  <c r="I29" i="1"/>
  <c r="K28" i="1"/>
  <c r="L28" i="1" s="1"/>
  <c r="I28" i="1"/>
  <c r="K27" i="1"/>
  <c r="L27" i="1" s="1"/>
  <c r="I27" i="1"/>
  <c r="K26" i="1"/>
  <c r="I26" i="1"/>
  <c r="J41" i="14" l="1"/>
  <c r="K40" i="14"/>
  <c r="L26" i="1"/>
  <c r="J42" i="14" l="1"/>
  <c r="K41" i="14"/>
  <c r="K25" i="1"/>
  <c r="L25" i="1" s="1"/>
  <c r="I25" i="1"/>
  <c r="K24" i="1"/>
  <c r="L24" i="1" s="1"/>
  <c r="I24" i="1"/>
  <c r="D21" i="8"/>
  <c r="D21" i="3"/>
  <c r="V15" i="10"/>
  <c r="V12" i="10"/>
  <c r="V9" i="10"/>
  <c r="K15" i="11"/>
  <c r="L15" i="11" s="1"/>
  <c r="I15" i="11"/>
  <c r="K14" i="11"/>
  <c r="L14" i="11" s="1"/>
  <c r="L16" i="11" s="1"/>
  <c r="L19" i="11" s="1"/>
  <c r="I14" i="11"/>
  <c r="I16" i="11" s="1"/>
  <c r="L17" i="11" s="1"/>
  <c r="K65" i="1"/>
  <c r="L65" i="1" s="1"/>
  <c r="L108" i="1" s="1"/>
  <c r="I65" i="1"/>
  <c r="K23" i="1"/>
  <c r="L23" i="1" s="1"/>
  <c r="I23" i="1"/>
  <c r="K22" i="1"/>
  <c r="L22" i="1" s="1"/>
  <c r="I22" i="1"/>
  <c r="K21" i="1"/>
  <c r="I21" i="1"/>
  <c r="K20" i="1"/>
  <c r="L20" i="1" s="1"/>
  <c r="I20" i="1"/>
  <c r="K19" i="1"/>
  <c r="L19" i="1" s="1"/>
  <c r="I19" i="1"/>
  <c r="I63" i="1" s="1"/>
  <c r="K16" i="1"/>
  <c r="L16" i="1" s="1"/>
  <c r="I16" i="1"/>
  <c r="K14" i="1"/>
  <c r="L14" i="1" s="1"/>
  <c r="I14" i="1"/>
  <c r="K42" i="14" l="1"/>
  <c r="J43" i="14"/>
  <c r="L17" i="1"/>
  <c r="L18" i="11"/>
  <c r="L21" i="1"/>
  <c r="L63" i="1" s="1"/>
  <c r="J44" i="14" l="1"/>
  <c r="K43" i="14"/>
  <c r="M109" i="1"/>
  <c r="M111" i="1"/>
  <c r="E9" i="15" s="1"/>
  <c r="E11" i="15" s="1"/>
  <c r="V11" i="10"/>
  <c r="V17" i="10"/>
  <c r="V14" i="10"/>
  <c r="J45" i="14" l="1"/>
  <c r="K44" i="14"/>
  <c r="M102" i="1"/>
  <c r="M101" i="1"/>
  <c r="L14" i="10"/>
  <c r="M14" i="10"/>
  <c r="F14" i="10"/>
  <c r="N14" i="10"/>
  <c r="G14" i="10"/>
  <c r="O14" i="10"/>
  <c r="H14" i="10"/>
  <c r="P14" i="10"/>
  <c r="I14" i="10"/>
  <c r="J14" i="10"/>
  <c r="K14" i="10"/>
  <c r="M54" i="1"/>
  <c r="M55" i="1"/>
  <c r="M56" i="1"/>
  <c r="M57" i="1"/>
  <c r="M15" i="1"/>
  <c r="M76" i="1"/>
  <c r="M69" i="1"/>
  <c r="M70" i="1"/>
  <c r="M71" i="1"/>
  <c r="M72" i="1"/>
  <c r="M80" i="1"/>
  <c r="M82" i="1"/>
  <c r="M81" i="1"/>
  <c r="M79" i="1"/>
  <c r="M49" i="1"/>
  <c r="M106" i="1"/>
  <c r="M107" i="1"/>
  <c r="M104" i="1"/>
  <c r="M105" i="1"/>
  <c r="M100" i="1"/>
  <c r="M103" i="1"/>
  <c r="M98" i="1"/>
  <c r="M99" i="1"/>
  <c r="M96" i="1"/>
  <c r="M97" i="1"/>
  <c r="M94" i="1"/>
  <c r="M95" i="1"/>
  <c r="M92" i="1"/>
  <c r="M93" i="1"/>
  <c r="M90" i="1"/>
  <c r="M91" i="1"/>
  <c r="M89" i="1"/>
  <c r="M87" i="1"/>
  <c r="M88" i="1"/>
  <c r="M85" i="1"/>
  <c r="M86" i="1"/>
  <c r="M83" i="1"/>
  <c r="M84" i="1"/>
  <c r="M77" i="1"/>
  <c r="M78" i="1"/>
  <c r="M74" i="1"/>
  <c r="M75" i="1"/>
  <c r="M68" i="1"/>
  <c r="M73" i="1"/>
  <c r="M66" i="1"/>
  <c r="M67" i="1"/>
  <c r="M58" i="1" s="1"/>
  <c r="M61" i="1"/>
  <c r="M62" i="1"/>
  <c r="M60" i="1"/>
  <c r="M59" i="1"/>
  <c r="M41" i="1"/>
  <c r="M42" i="1"/>
  <c r="M40" i="1"/>
  <c r="M53" i="1"/>
  <c r="M52" i="1"/>
  <c r="M51" i="1"/>
  <c r="M48" i="1"/>
  <c r="M50" i="1"/>
  <c r="M46" i="1"/>
  <c r="M47" i="1"/>
  <c r="M44" i="1"/>
  <c r="M45" i="1"/>
  <c r="M39" i="1"/>
  <c r="M43" i="1"/>
  <c r="M37" i="1"/>
  <c r="M38" i="1"/>
  <c r="M35" i="1"/>
  <c r="M36" i="1"/>
  <c r="M33" i="1"/>
  <c r="M34" i="1"/>
  <c r="M32" i="1"/>
  <c r="M31" i="1"/>
  <c r="M30" i="1"/>
  <c r="M28" i="1"/>
  <c r="M29" i="1"/>
  <c r="M26" i="1"/>
  <c r="M27" i="1"/>
  <c r="M25" i="1"/>
  <c r="M24" i="1"/>
  <c r="M63" i="1"/>
  <c r="M108" i="1"/>
  <c r="Q14" i="10"/>
  <c r="U14" i="10"/>
  <c r="T14" i="10"/>
  <c r="S14" i="10"/>
  <c r="R14" i="10"/>
  <c r="M110" i="1"/>
  <c r="L20" i="11"/>
  <c r="M20" i="1"/>
  <c r="M14" i="1"/>
  <c r="M21" i="1"/>
  <c r="M65" i="1"/>
  <c r="M23" i="1"/>
  <c r="M16" i="1"/>
  <c r="M22" i="1"/>
  <c r="M19" i="1"/>
  <c r="M17" i="1"/>
  <c r="R17" i="10"/>
  <c r="F17" i="10"/>
  <c r="Q17" i="10"/>
  <c r="P17" i="10"/>
  <c r="O17" i="10"/>
  <c r="H17" i="10"/>
  <c r="N17" i="10"/>
  <c r="M17" i="10"/>
  <c r="L17" i="10"/>
  <c r="K17" i="10"/>
  <c r="J17" i="10"/>
  <c r="U17" i="10"/>
  <c r="I17" i="10"/>
  <c r="T17" i="10"/>
  <c r="S17" i="10"/>
  <c r="G17" i="10"/>
  <c r="L11" i="10"/>
  <c r="K11" i="10"/>
  <c r="N11" i="10"/>
  <c r="J11" i="10"/>
  <c r="U11" i="10"/>
  <c r="I11" i="10"/>
  <c r="T11" i="10"/>
  <c r="H11" i="10"/>
  <c r="S11" i="10"/>
  <c r="G11" i="10"/>
  <c r="R11" i="10"/>
  <c r="F11" i="10"/>
  <c r="Q11" i="10"/>
  <c r="P11" i="10"/>
  <c r="O11" i="10"/>
  <c r="M11" i="10"/>
  <c r="N18" i="10" l="1"/>
  <c r="R18" i="10"/>
  <c r="J18" i="10"/>
  <c r="F18" i="10"/>
  <c r="K45" i="14"/>
  <c r="J46" i="14"/>
  <c r="L21" i="11"/>
  <c r="E19" i="10" s="1"/>
  <c r="L22" i="11"/>
  <c r="J47" i="14" l="1"/>
  <c r="K46" i="14"/>
  <c r="N19" i="10"/>
  <c r="R19" i="10"/>
  <c r="J19" i="10"/>
  <c r="F19" i="10"/>
  <c r="V18" i="10" l="1"/>
  <c r="J48" i="14"/>
  <c r="K47" i="14"/>
  <c r="F20" i="10"/>
  <c r="J20" i="10" s="1"/>
  <c r="N20" i="10" s="1"/>
  <c r="R20" i="10" s="1"/>
  <c r="K48" i="14" l="1"/>
  <c r="J49" i="14"/>
  <c r="K49" i="14" l="1"/>
  <c r="J50" i="14"/>
  <c r="K50" i="14" l="1"/>
  <c r="J51" i="14"/>
  <c r="K51" i="14" l="1"/>
  <c r="J52" i="14"/>
  <c r="J53" i="14" l="1"/>
  <c r="K52" i="14"/>
  <c r="J54" i="14" l="1"/>
  <c r="K53" i="14"/>
  <c r="K54" i="14" l="1"/>
  <c r="J55" i="14"/>
  <c r="K55" i="14" l="1"/>
  <c r="J56" i="14"/>
  <c r="J57" i="14" l="1"/>
  <c r="K56" i="14"/>
  <c r="J58" i="14" l="1"/>
  <c r="K57" i="14"/>
  <c r="K58" i="14" l="1"/>
  <c r="J59" i="14"/>
  <c r="K59" i="14" l="1"/>
  <c r="J60" i="14"/>
  <c r="J61" i="14" l="1"/>
  <c r="K60" i="14"/>
  <c r="K61" i="14" l="1"/>
  <c r="J62" i="14"/>
  <c r="K62" i="14" l="1"/>
  <c r="J63" i="14"/>
  <c r="J64" i="14" l="1"/>
  <c r="K63" i="14"/>
  <c r="J65" i="14" l="1"/>
  <c r="K64" i="14"/>
  <c r="J66" i="14" l="1"/>
  <c r="K65" i="14"/>
  <c r="J67" i="14" l="1"/>
  <c r="K66" i="14"/>
  <c r="J68" i="14" l="1"/>
  <c r="K67" i="14"/>
  <c r="J69" i="14" l="1"/>
  <c r="K68" i="14"/>
  <c r="J70" i="14" l="1"/>
  <c r="K69" i="14"/>
  <c r="K70" i="14" l="1"/>
  <c r="J71" i="14"/>
  <c r="J72" i="14" l="1"/>
  <c r="K71" i="14"/>
  <c r="J73" i="14" l="1"/>
  <c r="K72" i="14"/>
  <c r="K73" i="14" l="1"/>
  <c r="J74" i="14"/>
  <c r="K74" i="14" l="1"/>
  <c r="J75" i="14"/>
  <c r="J76" i="14" l="1"/>
  <c r="K75" i="14"/>
  <c r="J77" i="14" l="1"/>
  <c r="K76" i="14"/>
  <c r="K77" i="14" l="1"/>
  <c r="J78" i="14"/>
  <c r="K78" i="14" l="1"/>
  <c r="J79" i="14"/>
  <c r="J80" i="14" l="1"/>
  <c r="K79" i="14"/>
  <c r="J81" i="14" l="1"/>
  <c r="K80" i="14"/>
  <c r="J82" i="14" l="1"/>
  <c r="K81" i="14"/>
  <c r="J83" i="14" l="1"/>
  <c r="K82" i="14"/>
  <c r="K83" i="14" l="1"/>
  <c r="J84" i="14"/>
  <c r="K84" i="14" l="1"/>
  <c r="J85" i="14"/>
  <c r="J86" i="14" l="1"/>
  <c r="K85" i="14"/>
  <c r="J87" i="14" l="1"/>
  <c r="K86" i="14"/>
  <c r="K87" i="14" l="1"/>
  <c r="J88" i="14"/>
  <c r="K88" i="14" l="1"/>
  <c r="J89" i="14"/>
  <c r="K89" i="14" l="1"/>
  <c r="J90" i="14"/>
  <c r="K90" i="14" l="1"/>
  <c r="J91" i="14"/>
  <c r="J92" i="14" l="1"/>
  <c r="K91" i="14"/>
  <c r="J93" i="14" l="1"/>
  <c r="K92" i="14"/>
  <c r="J94" i="14" l="1"/>
  <c r="K93" i="14"/>
  <c r="K94" i="14" l="1"/>
  <c r="J95" i="14"/>
  <c r="K95" i="14" l="1"/>
  <c r="J96" i="14"/>
  <c r="K96" i="14" s="1"/>
  <c r="O8" i="14" l="1"/>
  <c r="O7" i="14"/>
  <c r="P9" i="14"/>
  <c r="P7" i="14"/>
  <c r="P8" i="14"/>
  <c r="O9" i="14"/>
</calcChain>
</file>

<file path=xl/sharedStrings.xml><?xml version="1.0" encoding="utf-8"?>
<sst xmlns="http://schemas.openxmlformats.org/spreadsheetml/2006/main" count="1414" uniqueCount="416">
  <si>
    <t>ITEM</t>
  </si>
  <si>
    <t>DISCRIMINAÇÃO ORÇAMENTÁRIA</t>
  </si>
  <si>
    <t>UNIDADE</t>
  </si>
  <si>
    <t>1.1</t>
  </si>
  <si>
    <t>1.2</t>
  </si>
  <si>
    <t>2.1</t>
  </si>
  <si>
    <t>2.2</t>
  </si>
  <si>
    <t>2.3</t>
  </si>
  <si>
    <t>3.1</t>
  </si>
  <si>
    <t>3.2</t>
  </si>
  <si>
    <t>TOTAL PARCIAL</t>
  </si>
  <si>
    <t>QUANT.</t>
  </si>
  <si>
    <t>1.3</t>
  </si>
  <si>
    <t>2.4</t>
  </si>
  <si>
    <t>2.5</t>
  </si>
  <si>
    <t>%</t>
  </si>
  <si>
    <t>DESCRIÇÃO</t>
  </si>
  <si>
    <t>UNID</t>
  </si>
  <si>
    <t>VALOR</t>
  </si>
  <si>
    <t>DESPESAS INDIRETAS</t>
  </si>
  <si>
    <t>AC – ADMINISTRAÇÃO CENTRAL</t>
  </si>
  <si>
    <t>1.1.1</t>
  </si>
  <si>
    <t>Administração Central</t>
  </si>
  <si>
    <t>SEGUROS RISCOS E GARANTIAS</t>
  </si>
  <si>
    <t>1.2.1</t>
  </si>
  <si>
    <t>S – Seguros + G – Garantias exigidas em edital</t>
  </si>
  <si>
    <t>1.2.2</t>
  </si>
  <si>
    <t>R – Riscos e Imprevistos (Obras medianas em área e/ou prazo, em condições normais  de execução)</t>
  </si>
  <si>
    <t>DF – DESPESAS FINANCEIRAS</t>
  </si>
  <si>
    <t>1.3.1</t>
  </si>
  <si>
    <t>Despesas Financeiras</t>
  </si>
  <si>
    <t>1.4</t>
  </si>
  <si>
    <t>I – IMPOSTOS E TRIBUTOS</t>
  </si>
  <si>
    <t>1.4.1</t>
  </si>
  <si>
    <t>ISS</t>
  </si>
  <si>
    <t>1.4.2</t>
  </si>
  <si>
    <t>COFINS</t>
  </si>
  <si>
    <t>1.4.3</t>
  </si>
  <si>
    <t>PIS</t>
  </si>
  <si>
    <t>1.4.4</t>
  </si>
  <si>
    <t>CPRB</t>
  </si>
  <si>
    <t>L – BENEFÍCIOS</t>
  </si>
  <si>
    <t>LUCRO</t>
  </si>
  <si>
    <t>2.1.1</t>
  </si>
  <si>
    <t>Lucro bruto</t>
  </si>
  <si>
    <t>BDI</t>
  </si>
  <si>
    <t>AGÊNCIA NACIONAL DE MINERAÇÃO - ANM</t>
  </si>
  <si>
    <t>CÓDIGO</t>
  </si>
  <si>
    <t>BASE</t>
  </si>
  <si>
    <t>SETOP</t>
  </si>
  <si>
    <t>ED-50152</t>
  </si>
  <si>
    <t>MEMÓRIA DE CÁLCULO</t>
  </si>
  <si>
    <t>1 placa de obra a ser instalada na frente do edifício.</t>
  </si>
  <si>
    <t>BDI SERVIÇOS DA ADMINISTRAÇÃO – FÓRMULA                              BDI = {[(1+(AC + S + R + G))(1 + DF) (1 + L)] / (1 – I)}-1</t>
  </si>
  <si>
    <t>REFERÊNCIA: SETOP/MG - 01/2021</t>
  </si>
  <si>
    <t>ACÓRDÃO 2622/13 E LEI Nº 13.161 DE 31/08/15</t>
  </si>
  <si>
    <t>COMPOSIÇÃO BDI REDUZIDO (FORNECIMENTO DE MATERIAIS)</t>
  </si>
  <si>
    <t>COMPOSIÇÃO BDI NORMAL</t>
  </si>
  <si>
    <t>VALOR TOTAL SEM BDI</t>
  </si>
  <si>
    <t>VALOR UNITÁRIO SEM BDI</t>
  </si>
  <si>
    <t>VALOR UNIT. COM BDI</t>
  </si>
  <si>
    <t>VALOR TOTAL COM BDI</t>
  </si>
  <si>
    <t>SINAPI</t>
  </si>
  <si>
    <t>ADMINISTRAÇÃO DE OBRA</t>
  </si>
  <si>
    <t>ENGENHEIRO CIVIL DE OBRA JUNIOR COM ENCARGOS COMPLEMENTARES</t>
  </si>
  <si>
    <t>H</t>
  </si>
  <si>
    <t>ENCARREGADO GERAL COM ENCARGOS COMPLEMENTARES</t>
  </si>
  <si>
    <t xml:space="preserve">ORSE </t>
  </si>
  <si>
    <t>TOTAL GERAL SEM BDI</t>
  </si>
  <si>
    <t>VALOR DO BDI</t>
  </si>
  <si>
    <t>TOTAL GERAL COM BDI</t>
  </si>
  <si>
    <t>1º mês</t>
  </si>
  <si>
    <t>2º mês</t>
  </si>
  <si>
    <t>3º mês</t>
  </si>
  <si>
    <t>4º mês</t>
  </si>
  <si>
    <t>1ª semana</t>
  </si>
  <si>
    <t>2ª semana</t>
  </si>
  <si>
    <t>3ª semana</t>
  </si>
  <si>
    <t>4ª semana</t>
  </si>
  <si>
    <t>MENSAL</t>
  </si>
  <si>
    <t>ACUMULADO</t>
  </si>
  <si>
    <t>ENGENHEIRO CIVIL</t>
  </si>
  <si>
    <t>CUSTO TOTAL COM BDI</t>
  </si>
  <si>
    <t>TAXA DE ADMINISTRAÇÃO DA OBRA</t>
  </si>
  <si>
    <t>2.6</t>
  </si>
  <si>
    <t>VALOR DA OBRA</t>
  </si>
  <si>
    <t>PORCENTAGEM DO TAD SOBRE O VALOR DA OBRA</t>
  </si>
  <si>
    <t>TAD</t>
  </si>
  <si>
    <t>% DO VALOR TOTAL</t>
  </si>
  <si>
    <t>2.7</t>
  </si>
  <si>
    <t>2.8</t>
  </si>
  <si>
    <t>ED-48243</t>
  </si>
  <si>
    <t>DUTO DE ENTULHO (ALUGUEL MENSAL), INCLUSIVE MONTA/DESMONTAGEM</t>
  </si>
  <si>
    <t>MXMÊS</t>
  </si>
  <si>
    <t>SERVIÇOS PRELIMINARES E FINAIS</t>
  </si>
  <si>
    <t>02450</t>
  </si>
  <si>
    <t>LIMPEZA GERAL DA OBRA AO FINAL DOS SERVIÇOS</t>
  </si>
  <si>
    <t xml:space="preserve">REFORMA DA NOVA SEDE DA GERÊNCIA REGIONAL DO ESPÍRITO SANTO (ANM/ES) </t>
  </si>
  <si>
    <t>(7ª e 8º andares)</t>
  </si>
  <si>
    <t>REFERÊNCIA: SINAPI/ES 01/2022 - SETOP/MG 01/2022 - ORSE</t>
  </si>
  <si>
    <t>Limpeza total dos dois andares (7º e 8º) após a conclusão dos serviços:
Área total dos andares = 1.359,02m²</t>
  </si>
  <si>
    <t>un</t>
  </si>
  <si>
    <t>REALIZAÇÃO DE SERVIÇOS NO 7º ANDAR</t>
  </si>
  <si>
    <t>01743/ORSE</t>
  </si>
  <si>
    <t xml:space="preserve">APLICAÇÃO E LIXAMENTO DE MASSA LÁTEX EM PAREDES, DUAS DEMÃOS. </t>
  </si>
  <si>
    <t>LIXA EM FOLHA PARA PAREDE OU MADEIRA, NUMERO 120, COR VERMELHA</t>
  </si>
  <si>
    <t>Cap pvc, soldavel, 20 mm, para agua fria predial</t>
  </si>
  <si>
    <t>01191/SINAPI</t>
  </si>
  <si>
    <t>DEMOLIÇÃO DE REVESTIMENTO CERÂMICO, DE FORMA MANUAL, SEM REAPROVEITAMENTO.</t>
  </si>
  <si>
    <t>APLICAÇÃO MANUAL DE PINTURA COM TINTA LÁTEX ACRÍLICA EM PAREDES, DUAS DEMÃOS (Tinta latex acrilica premium, cor branco fosco).</t>
  </si>
  <si>
    <t xml:space="preserve">APLICAÇÃO MANUAL DE FUNDO SELADOR ACRÍLICO EM SUPERFÍCIES INTERNAS DA SACADA DE EDIFÍCIOS DE MÚLTIPLOS PAVIMENTOS. </t>
  </si>
  <si>
    <t>CONTRAPISO EM ARGAMASSA TRAÇO 1:4 (CIMENTO E AREIA), PREPARO MANUAL, APLICADO EM ÁREAS MOLHADAS SOBRE LAJE, ADERIDO, ACABAMENTO NÃO REFORÇADO, ESPESSURA 2CM.</t>
  </si>
  <si>
    <t xml:space="preserve">REVESTIMENTO CERÂMICO PARA PISO COM PLACAS TIPO ESMALTADA EXTRA DE DIMENSÕES 45X45 CM APLICADA EM AMBIENTES DE ÁREA MAIOR QUE 10 M2. </t>
  </si>
  <si>
    <t>TRANSPORTE COM CAMINHÃO BASCULANTE DE 18 M³, EM VIA URBANA PAVIMENTADA, DMT ATÉ 30 KM (UNIDADE: M3XKM)</t>
  </si>
  <si>
    <t>TOMADA BAIXA DE EMBUTIR (4 MÓDULOS), 2P+T 10 A, INCLUINDO SUPORTE E PLACA - FORNECIMENTO E INSTALAÇÃO (COM TOMADA DE REDE LÓGICA)</t>
  </si>
  <si>
    <t>92019 + 98307</t>
  </si>
  <si>
    <t>ELETRODUTO FLEXÍVEL CORRUGADO, PEAD, DN 63 (2")  - FORNECIMENTO E INSTALAÇÃO</t>
  </si>
  <si>
    <t>m</t>
  </si>
  <si>
    <t>FITA ISOLANTE ADESIVA ANTICHAMA, USO ATE 750 V, EM ROLO DE 19 MM X 5 M</t>
  </si>
  <si>
    <t>TORNEIRA CROMADA TUBO MÓVEL, DE MESA, 1/2 OU 3/4, PARA PIA DE COZINHA, PADRÃO ALTO - FORNECIMENTO E INSTALAÇÃO</t>
  </si>
  <si>
    <t>FITA VEDA ROSCA EM ROLOS DE 18 MM X 10 M (L X C)</t>
  </si>
  <si>
    <t>TORNEIRA CROMADA DE MESA, 1/2 OU 3/4, PARA LAVATÓRIO, PADRÃO MÉDIO - FORNECIMENTO E INSTALAÇÃO</t>
  </si>
  <si>
    <t>TUBO, PVC, SOLDÁVEL, DN 25MM, INSTALADO EM RAMAL OU SUB-RAMAL DE ÁGUA - FORNECIMENTO E INSTALAÇÃO</t>
  </si>
  <si>
    <t>JOELHO 90 GRAUS, PVC, SOLDÁVEL, DN 25MM, INSTALADO EM RAMAL OU SUB-RAMAL DE ÁGUA - FORNECIMENTO E INSTALAÇÃO.</t>
  </si>
  <si>
    <t>TE, PVC, SOLDÁVEL, DN 25MM, INSTALADO EM RAMAL OU SUB-RAMAL DE ÁGUA - FORNECIMENTO E INSTALAÇÃO.</t>
  </si>
  <si>
    <t>CHUVEIRO ELÉTRICO COMUM CORPO PLÁSTICO, TIPO DUCHA  FORNECIMENTO E INSTALAÇÃO</t>
  </si>
  <si>
    <t>CABO DE COBRE FLEXÍVEL ISOLADO, 2,5 MM², ANTI-CHAMA 450/750 V, PARA CIRCUITOS TERMINAIS - FORNECIMENTO E INSTALAÇÃO (azul, preto, branco)</t>
  </si>
  <si>
    <t>Remoção de prateleiras sem reaproveitamento</t>
  </si>
  <si>
    <t>ED-8024</t>
  </si>
  <si>
    <t xml:space="preserve">Remoção de bancada/copa </t>
  </si>
  <si>
    <t>REMOÇÃO DE METAIS COMUNS (CONDUÍTE, SIFÃO, REGISTRO, TORNEIRAS)</t>
  </si>
  <si>
    <t>ED-48470</t>
  </si>
  <si>
    <t>ED-48437</t>
  </si>
  <si>
    <t>00840/ORSE</t>
  </si>
  <si>
    <t>08642/ORSE</t>
  </si>
  <si>
    <t>Saboneteira plastica tipo dispenser para sabonete liquido com reservatorio 800 a 1500 ml</t>
  </si>
  <si>
    <t>11758/SINAPI</t>
  </si>
  <si>
    <t>Instalação de forro de gesso</t>
  </si>
  <si>
    <t>00914/ORSE</t>
  </si>
  <si>
    <t>Lâmpada tubolar led T8, 16w, bivolt</t>
  </si>
  <si>
    <t>12689/ORSE</t>
  </si>
  <si>
    <t>REMOÇÃO DE PAREDES, CHAPAS E PERFIS DE DRYWALL, DE FORMA MANUAL, SEM REAPROVEITAMENTO</t>
  </si>
  <si>
    <t>Remoção e Instalação de persiana vertical em tecido de nylon</t>
  </si>
  <si>
    <t>CANALETA EM PVC PARA INSTALAÇÃO ELÉTRICA APARENTE, INCLUSIVE CONEXÕES, DIMENSÕES 50 X 20 MM</t>
  </si>
  <si>
    <t>ED-49061</t>
  </si>
  <si>
    <t>VASO SANITÁRIO SIFONADO COM CAIXA ACOPLADA LOUÇA BRANCA - FORNECIMENTO E INSTALAÇÃO</t>
  </si>
  <si>
    <t>11981/ORSE</t>
  </si>
  <si>
    <t>Fornecimento e instalação de exaustor para banheiro, bivolt, ref.: C 80 A, da Ventokit ou similar</t>
  </si>
  <si>
    <t>EXTINTOR DE INCENDIO PORTATIL COM CARGA DE GAS CARBONICO CO2 DE 6 KG, CLASSE BC</t>
  </si>
  <si>
    <t>AR CONDICIONADO SPLIT INVERTER, HI-WALL (PAREDE), 12000 BTU/H, CICLO FRIO - FORNECIMENTO E INSTALAÇÃO.</t>
  </si>
  <si>
    <t>AR CONDICIONADO SPLIT INVERTER, PISO TETO, 24000 BTU/H, QUENTE/FRIO - FORNECIMENTO E INSTALAÇÃO.</t>
  </si>
  <si>
    <t>AR CONDICIONADO SPLIT INVERTER, HI-WALL (PAREDE), 18000 BTU/H, CICLO FRIO - FORNECIMENTO E INSTALAÇÃO.</t>
  </si>
  <si>
    <t>AR CONDICIONADO SPLIT INVERTER, PISO TETO, 36000 BTU/H, CICLO FRIO - FORNECIMENTO E INSTALAÇÃO.</t>
  </si>
  <si>
    <t>AR CONDICIONADO SPLIT INVERTER, HI-WALL (PAREDE), 9000 BTU/H, CICLO FRIO - FORNECIMENTO E INSTALAÇÃO.</t>
  </si>
  <si>
    <t>LUMINÁRIA COMERCIAL CHANFRADA DE SOBREPOR COMPLETA, PARA QUATRO (4) LÂMPADAS TUBULARES LED 4X18W-ØT8, TEMPERATURA DA COR 6500K, FORNECIMENTO E INSTALAÇÃO, INCLUSIVE BASE E LÂMPADA</t>
  </si>
  <si>
    <t>ED-13340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</si>
  <si>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</si>
  <si>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Remoção de divórias e vidros conforme planta anexa. Esse remoção visa atender às necessidades administrativas da ANM/ES</t>
  </si>
  <si>
    <t>O pavimento possui prateleiras que não serão utilizadas, logo, essas estrutura precisam ser removidas para disponibilizar mais espaço. As prateleiras que serão retiradas estão indicadas em planta.</t>
  </si>
  <si>
    <t>Há necessidade de remoção de componentes hidráulicos, tais como torneiras, lavatórios de banheiros etc, pois tais dispositivos não estão em condições de funcionalidade.</t>
  </si>
  <si>
    <t>Remoção e instalação de espelho do banheiros masculino e feminino</t>
  </si>
  <si>
    <r>
      <t>m</t>
    </r>
    <r>
      <rPr>
        <vertAlign val="superscript"/>
        <sz val="11"/>
        <color theme="1"/>
        <rFont val="Arial"/>
        <family val="2"/>
      </rPr>
      <t>2</t>
    </r>
  </si>
  <si>
    <r>
      <t>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x km</t>
    </r>
  </si>
  <si>
    <t>2.9</t>
  </si>
  <si>
    <t>2.10</t>
  </si>
  <si>
    <t>2.11</t>
  </si>
  <si>
    <t>2.12</t>
  </si>
  <si>
    <t>Aquisição e Inatalação de porta de 0,80m x 2,10m</t>
  </si>
  <si>
    <t>2.13</t>
  </si>
  <si>
    <t>Conforme disposição em planta, serão necessários instalar três novas portas.</t>
  </si>
  <si>
    <t>2.14</t>
  </si>
  <si>
    <t>2.15</t>
  </si>
  <si>
    <t>SABONETEIRA PLASTICA TIPO DISPENSER PARA SABONETE LIQUIDO COM RESERVATORIO 800 A 1500 ML, INCLUSO FIXAÇÃO.</t>
  </si>
  <si>
    <t>Aquisição e instalação de divisórias e vidro</t>
  </si>
  <si>
    <t>37400/SINAPI</t>
  </si>
  <si>
    <t>Papeleira plastica tipo dispenser para papel higienico rolão, incluso fixação</t>
  </si>
  <si>
    <t>Foi verificado a necessidade de se corrigir locais pontuais do forro de gesso desse pavimento, em virtude da retirada de luminárias pelo antigo ocupante do local.</t>
  </si>
  <si>
    <t>Aquisição e instalação de forro de gesso</t>
  </si>
  <si>
    <t>2.16</t>
  </si>
  <si>
    <t>As tomadas do pavimento são embutidas no piso e há necessidade de substituição de algumas unidades.</t>
  </si>
  <si>
    <t>2.17</t>
  </si>
  <si>
    <t>Para instalação de novos pontos de tomada, é necessário passar a fiação elétrica pela eletroduto.</t>
  </si>
  <si>
    <t>2.18</t>
  </si>
  <si>
    <t>Fiação elétrica necessária para instalação dos pontos de tomada.</t>
  </si>
  <si>
    <t>2.19</t>
  </si>
  <si>
    <t>2.20</t>
  </si>
  <si>
    <t>Material necessário isolar a fiação elétrica</t>
  </si>
  <si>
    <t>2.21</t>
  </si>
  <si>
    <t>Torneiras para as três pias do pavimento</t>
  </si>
  <si>
    <t>Cap pvc, soldavel, 20 mm, para agua fria predial.</t>
  </si>
  <si>
    <t>2.22</t>
  </si>
  <si>
    <t>Material para isolar tubulação de água fria</t>
  </si>
  <si>
    <t>2.23</t>
  </si>
  <si>
    <t>Material necessário para instalação de peças hidráulicas</t>
  </si>
  <si>
    <t>Torneira para o lavatório de um banheiro individual</t>
  </si>
  <si>
    <t>2.24</t>
  </si>
  <si>
    <t>2.25</t>
  </si>
  <si>
    <t>Tubulação de água fria para troca do banheiro individual e das pias</t>
  </si>
  <si>
    <t>2.26</t>
  </si>
  <si>
    <t>Conexão de tubulação de água fria para o banheiro individual e para as pias</t>
  </si>
  <si>
    <t>2.27</t>
  </si>
  <si>
    <t>2.28</t>
  </si>
  <si>
    <t>Substituição do vaso sanitário do banheiro indivudual</t>
  </si>
  <si>
    <t>Chuveiro para o banheiro individual.</t>
  </si>
  <si>
    <t>2.29</t>
  </si>
  <si>
    <t>ASSENTO SANITÁRIO CONVENCIONAL - FORNECIMENTO E INSTALACAO</t>
  </si>
  <si>
    <t>100849</t>
  </si>
  <si>
    <t>2.30</t>
  </si>
  <si>
    <t>Assentos sanitários para os vasos sanitários individuais e coletivos.</t>
  </si>
  <si>
    <t xml:space="preserve">BANCADA DE GRANITO CINZA POLIDO, DE 1,50 X 0,60 M, PARA PIA DE COZINHA - FORNECIMENTO E INSTALAÇÃO. </t>
  </si>
  <si>
    <t>Bancada para as pias das copas.</t>
  </si>
  <si>
    <t>86889</t>
  </si>
  <si>
    <t>2.31</t>
  </si>
  <si>
    <t>2.32</t>
  </si>
  <si>
    <t>É necessário substituir as lâmpadas do pavimento</t>
  </si>
  <si>
    <t>LAVATÓRIO LOUÇA BRANCA SUSPENSO, 29,5 X 39CM OU EQUIVALENTE, PADRÃO POPULAR, INCLUSO SIFÃO TIPO GARRAFA EM PVC, VÁLVULA E ENGATE FLEXÍVEL 30CM EM PLÁSTICO E TORNEIRA CROMADA DE MESA, PADRÃO POPULAR - FORNECIMENTO E INSTALAÇÃO.</t>
  </si>
  <si>
    <t>86942</t>
  </si>
  <si>
    <t>Lavatório para o banheiro individual</t>
  </si>
  <si>
    <t>Pia de cozinha em aço inox 1,20x0,60m c/ 1 cuba, sem valvula (padrão comercial)</t>
  </si>
  <si>
    <t>Substituição das pias das três copas</t>
  </si>
  <si>
    <t>00245/ORSE</t>
  </si>
  <si>
    <t>2.33</t>
  </si>
  <si>
    <t>2.34</t>
  </si>
  <si>
    <t>2.35</t>
  </si>
  <si>
    <t>2.36</t>
  </si>
  <si>
    <t>2.37</t>
  </si>
  <si>
    <t>2.38</t>
  </si>
  <si>
    <t>REALIZAÇÃO DE SERVIÇOS NO 8º ANDAR</t>
  </si>
  <si>
    <t>Aquisição e instalação de divisória Naval (painel cego), e=35mm, com perfis em aço ou similar</t>
  </si>
  <si>
    <t>3.3</t>
  </si>
  <si>
    <t>3.4</t>
  </si>
  <si>
    <t>3.5</t>
  </si>
  <si>
    <t>un.</t>
  </si>
  <si>
    <t xml:space="preserve">REMOÇÃO DE LOUÇAS, DE FORMA MANUAL, SEM REAPROVEITAMENTO. </t>
  </si>
  <si>
    <t>97663</t>
  </si>
  <si>
    <t>3.6</t>
  </si>
  <si>
    <t>3.7</t>
  </si>
  <si>
    <t>Remoção de vaso sanitário sem funcionalidade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</si>
  <si>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</si>
  <si>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</si>
  <si>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</si>
  <si>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</si>
  <si>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</si>
  <si>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</si>
  <si>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</si>
  <si>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</si>
  <si>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</si>
  <si>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</si>
  <si>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</si>
  <si>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</si>
  <si>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</si>
  <si>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</si>
  <si>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</si>
  <si>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</si>
  <si>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</si>
  <si>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</si>
  <si>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</si>
  <si>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</si>
  <si>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3.29</t>
  </si>
  <si>
    <t>3.28</t>
  </si>
  <si>
    <t>3.30</t>
  </si>
  <si>
    <t>3.31</t>
  </si>
  <si>
    <t>3.32</t>
  </si>
  <si>
    <t>3.33</t>
  </si>
  <si>
    <t xml:space="preserve">un </t>
  </si>
  <si>
    <t xml:space="preserve">
_________________________________________
Rogério Pinheiro Magalhães Carvalho
ENG. CIVIL CREA/DF 10426-D</t>
  </si>
  <si>
    <t>(45,08 m+18,45m+5,33m+1,70m+5,23m+4,07m) x 1,8 m de altura = 143,75 (~ 145 m2)</t>
  </si>
  <si>
    <r>
      <t>Instalação de dois espelhos de (0,8m x 0,8m) = 0,64m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+ 0,64m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= 1,28m</t>
    </r>
    <r>
      <rPr>
        <vertAlign val="superscript"/>
        <sz val="11"/>
        <color theme="1"/>
        <rFont val="Arial"/>
        <family val="2"/>
      </rPr>
      <t>2</t>
    </r>
  </si>
  <si>
    <r>
      <t>Conforme medida em planta, a área total de piso a ser demolida é 680,56m</t>
    </r>
    <r>
      <rPr>
        <vertAlign val="superscript"/>
        <sz val="11"/>
        <color theme="1"/>
        <rFont val="Arial"/>
        <family val="2"/>
      </rPr>
      <t>2</t>
    </r>
  </si>
  <si>
    <r>
      <t>Conforme medida em planta, a área total de contrapiso a ser implementada é 680,56m</t>
    </r>
    <r>
      <rPr>
        <vertAlign val="superscript"/>
        <sz val="11"/>
        <color theme="1"/>
        <rFont val="Arial"/>
        <family val="2"/>
      </rPr>
      <t>2</t>
    </r>
  </si>
  <si>
    <r>
      <t>Conforme medida em planta, a área total de piso cerâmico a ser implementada é 680,56m</t>
    </r>
    <r>
      <rPr>
        <vertAlign val="superscript"/>
        <sz val="11"/>
        <color theme="1"/>
        <rFont val="Arial"/>
        <family val="2"/>
      </rPr>
      <t>2</t>
    </r>
  </si>
  <si>
    <r>
      <t>(6,35m+2,8m+7,12m+7,03m) de divisória x 2,40 m de pé direito = 55,92m</t>
    </r>
    <r>
      <rPr>
        <vertAlign val="superscript"/>
        <sz val="11"/>
        <color theme="1"/>
        <rFont val="Arial"/>
        <family val="2"/>
      </rPr>
      <t>2</t>
    </r>
  </si>
  <si>
    <r>
      <t>(5,23m+2,65m) x 2,40 de pé direito = 18,92m</t>
    </r>
    <r>
      <rPr>
        <vertAlign val="superscript"/>
        <sz val="11"/>
        <color theme="1"/>
        <rFont val="Arial"/>
        <family val="2"/>
      </rPr>
      <t>2</t>
    </r>
  </si>
  <si>
    <r>
      <t xml:space="preserve">Conforme vistoria realizada </t>
    </r>
    <r>
      <rPr>
        <i/>
        <sz val="11"/>
        <color theme="1"/>
        <rFont val="Arial"/>
        <family val="2"/>
      </rPr>
      <t>in loco</t>
    </r>
    <r>
      <rPr>
        <sz val="11"/>
        <color theme="1"/>
        <rFont val="Arial"/>
        <family val="2"/>
      </rPr>
      <t>, há necessidade de aquisição e instalação de novas papeleiras nesse pavimento.</t>
    </r>
  </si>
  <si>
    <r>
      <t>Conforme vistoria realizada</t>
    </r>
    <r>
      <rPr>
        <i/>
        <sz val="11"/>
        <color theme="1"/>
        <rFont val="Arial"/>
        <family val="2"/>
      </rPr>
      <t xml:space="preserve"> in loco</t>
    </r>
    <r>
      <rPr>
        <sz val="11"/>
        <color theme="1"/>
        <rFont val="Arial"/>
        <family val="2"/>
      </rPr>
      <t>, há necessidade de aquisição e instalação de novas saboneteiras nesse pavimento.</t>
    </r>
  </si>
  <si>
    <t>3.34</t>
  </si>
  <si>
    <t>3.35</t>
  </si>
  <si>
    <t>3.36</t>
  </si>
  <si>
    <t>3.37</t>
  </si>
  <si>
    <t>Altura do edifício até o solo = 20m x 2 fachadas x 3 meses = 120 m x mês</t>
  </si>
  <si>
    <r>
      <t>Conforme medida em planta, a área total de piso a ser demolida é 676,46m</t>
    </r>
    <r>
      <rPr>
        <vertAlign val="superscript"/>
        <sz val="11"/>
        <color theme="1"/>
        <rFont val="Arial"/>
        <family val="2"/>
      </rPr>
      <t>2</t>
    </r>
  </si>
  <si>
    <r>
      <t>676,46m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x 0,02 m do piso = 13,61 + 25% de empolamento = 16,01m</t>
    </r>
    <r>
      <rPr>
        <vertAlign val="superscript"/>
        <sz val="11"/>
        <color theme="1"/>
        <rFont val="Arial"/>
        <family val="2"/>
      </rPr>
      <t xml:space="preserve">3 </t>
    </r>
    <r>
      <rPr>
        <sz val="11"/>
        <color theme="1"/>
        <rFont val="Arial"/>
        <family val="2"/>
      </rPr>
      <t>. Considerando uma distância de até 30km, tem-se= 16,91m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x 30km = 507,30m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xkm</t>
    </r>
  </si>
  <si>
    <r>
      <t>680,56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x 0,02 m do piso = 13,61 + 25% de empolamento = 17,01 m</t>
    </r>
    <r>
      <rPr>
        <vertAlign val="superscript"/>
        <sz val="11"/>
        <color theme="1"/>
        <rFont val="Arial"/>
        <family val="2"/>
      </rPr>
      <t xml:space="preserve">3 </t>
    </r>
    <r>
      <rPr>
        <sz val="11"/>
        <color theme="1"/>
        <rFont val="Arial"/>
        <family val="2"/>
      </rPr>
      <t>. Considerando uma distância de até 30km, tem-se= 17,01m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x 30km = 510,30m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>xkm</t>
    </r>
  </si>
  <si>
    <t>É necessário substituir os aparelhos de ar condicionado antigos, pois consumem muita energia elétrica. Os atuais aparelhos possuem mais de 10 anos de uso e precisam ser substituídos por tecnologias mais modernas que reduzem o consumo de energia.</t>
  </si>
  <si>
    <t>2.39</t>
  </si>
  <si>
    <t>2.40</t>
  </si>
  <si>
    <t>2.41</t>
  </si>
  <si>
    <t>2.42</t>
  </si>
  <si>
    <t>2.43</t>
  </si>
  <si>
    <t>3.38</t>
  </si>
  <si>
    <t>3.39</t>
  </si>
  <si>
    <t>3.40</t>
  </si>
  <si>
    <t>3.41</t>
  </si>
  <si>
    <t>DESMONTAGEM E RETIRADA DE REDES DE DUTOS DE AR CONDICIONADO</t>
  </si>
  <si>
    <t>ED-48499</t>
  </si>
  <si>
    <t>2.44</t>
  </si>
  <si>
    <t>3.42</t>
  </si>
  <si>
    <t>Material necessário para remover a pintura antiga</t>
  </si>
  <si>
    <t> Material necessário para uniformizar a superfície da parede e impedir que a alvenaria absorva a tinta</t>
  </si>
  <si>
    <t>Material utilizado para regularizar a superfície da parede, de modo a prepara-la para a pintura.</t>
  </si>
  <si>
    <t>Material utilizado para revestir/proteger a parede.</t>
  </si>
  <si>
    <t xml:space="preserve">É necessário retirar os aparelhos de ar condicionado antigos desse pavimento. </t>
  </si>
  <si>
    <t xml:space="preserve">Com o objetivo de proporcionarmais mais luminosidade natural e mais espaço para os diversos setores, necessário remover 68,80 m2 de paredes de drywall. As paredes  a serem removidas estão indicadas em planta. </t>
  </si>
  <si>
    <r>
      <t>2,26 mx2,39m de pé direito = 5,40m</t>
    </r>
    <r>
      <rPr>
        <vertAlign val="superscript"/>
        <sz val="11"/>
        <color theme="1"/>
        <rFont val="Arial"/>
        <family val="2"/>
      </rPr>
      <t>2</t>
    </r>
  </si>
  <si>
    <t>O pavimento possui algumas bancadas/copas que precisam ser retiradas para disponibilar mais espaço. Além disso, não há becessidade de várias copas distribuídas ao longo do pavimento.</t>
  </si>
  <si>
    <t>É necessário remover as louças que não tem mais condições de uso (vaso sanitário, lavatórios etc)</t>
  </si>
  <si>
    <t>É necessário instalar novos vasos sanotários.</t>
  </si>
  <si>
    <t>É necessário substituir as torneiras das pias desse pavimento</t>
  </si>
  <si>
    <t>As torneiras dos lavatórios do banheiros precisam ser substituídos</t>
  </si>
  <si>
    <t>Material necessário para isolar a tubulação que não precisa mais ser utilizada</t>
  </si>
  <si>
    <t>É necessário substituir as canaletas que estão com problemas</t>
  </si>
  <si>
    <t>É necessário substituir as tomadas danificadas.</t>
  </si>
  <si>
    <t>É necessário substituir as luminárias que foram danificadas.</t>
  </si>
  <si>
    <t>Chuveiro para os banheiros individuais.</t>
  </si>
  <si>
    <t>Os exautores precisam ser substituídos.</t>
  </si>
  <si>
    <t>É necessário aumentar a quantidade de extintores do pavimento.</t>
  </si>
  <si>
    <t>CRONOGRAMA FÍSICO-FINANCEIRO - GERÊNCIA REGIONAL DO ESTADO DO ESPÍRITO SANTO - ES</t>
  </si>
  <si>
    <t>__________________________________
Rogério Pinheiro Magalhães Carvalho
CREA/DF 10426-D</t>
  </si>
  <si>
    <t>COMENTÁRIO</t>
  </si>
  <si>
    <t>VALOR TOTAL DA OBRA COM BDI + TAD</t>
  </si>
  <si>
    <t>Rogério Pinheiro Magalhães carvalho</t>
  </si>
  <si>
    <t>CREA DF 10426-D</t>
  </si>
  <si>
    <t>Serviço de desmontagem de paredes divisórias existentes com reaproveitamento</t>
  </si>
  <si>
    <t>Painel de preços</t>
  </si>
  <si>
    <t>Serviço de montagem de paredes divisórias existentes</t>
  </si>
  <si>
    <t>INSTALACAO E MONTAGEM DE REDE LOCAL DE CONECTIVIDADE</t>
  </si>
  <si>
    <t>Un</t>
  </si>
  <si>
    <t>É necessário instalar e organizar a rede lógica, inclusive a certificação.</t>
  </si>
  <si>
    <t>PAINEL DE PREÇOS + SETOP (ED-48367)</t>
  </si>
  <si>
    <t>Vitória, 14 de fevereiro de 2022</t>
  </si>
  <si>
    <t>ACÓRDÃO Nº 2622/2013 – TCU – Plenário</t>
  </si>
  <si>
    <t>ENCARREGADO EM PERÍODO INTEGRAL NA OBRA - 22 DIAS X 8 HORAS X 4 MESES = 880 HORAS</t>
  </si>
  <si>
    <t>ENGENHEIRO EM MEIO PERÍODO NA OBRA DURANTE 4 MESES - 22 DIAS X 4 HORAS X 4 MESES = 440 HORAS</t>
  </si>
  <si>
    <t>%ACUM</t>
  </si>
  <si>
    <t>ABC</t>
  </si>
  <si>
    <t>ESTATÍSTICA</t>
  </si>
  <si>
    <t>Classe</t>
  </si>
  <si>
    <t>Corte</t>
  </si>
  <si>
    <t>Proporção de serviços</t>
  </si>
  <si>
    <t>Proporçao de valor</t>
  </si>
  <si>
    <t>A</t>
  </si>
  <si>
    <t>B</t>
  </si>
  <si>
    <t>C</t>
  </si>
  <si>
    <t>TOTAL</t>
  </si>
  <si>
    <t>ANM</t>
  </si>
  <si>
    <t>TERMO DE REFERÊNCIA</t>
  </si>
  <si>
    <t>AGÊNCIA NACIONAL DE MINERAÇÃO</t>
  </si>
  <si>
    <t>ORÇAMENTO NÃO DESONERADO</t>
  </si>
  <si>
    <t xml:space="preserve">TAXA DE ADMINISTRAÇÃO DA OBRA </t>
  </si>
  <si>
    <t>TOTAL COM BDI</t>
  </si>
  <si>
    <t>ROGÉRIO PINHEIRO MAGALHÃES CARVALHO - ANALISTA EM CIÊNCIA E TECNOLOGIA</t>
  </si>
  <si>
    <t>ENGENHEIRO CIVIL, MESTRE E DOUTOR EM TECNOLOGIA AMBIENTAL E RECURSOS HÍDRICOS</t>
  </si>
  <si>
    <t>CREA-DF 10.426/D</t>
  </si>
  <si>
    <t>SIAPI 1320926</t>
  </si>
  <si>
    <t>REFORMA DA NOVA SEDE DA ANM DO ESPÍRITO SANTO</t>
  </si>
  <si>
    <t>VITÓRIA/ES</t>
  </si>
  <si>
    <t>EXECUÇÃO OBRAS CIVIS</t>
  </si>
  <si>
    <t>Data base: SINAPI 2022</t>
  </si>
  <si>
    <t>Remoção, aquisição e Instalação de persiana vertical em tecido de nylon</t>
  </si>
  <si>
    <t>MEMÓRIA DE CÁLCULO REALIZADA DURANTE A VISITA TÉCNICA</t>
  </si>
  <si>
    <t>QUANTIDADE</t>
  </si>
  <si>
    <t xml:space="preserve">DESCRIÇÃO DOS ITENS NECESSÁRIOS </t>
  </si>
  <si>
    <t>PLACA DA OBRA</t>
  </si>
  <si>
    <t>7º ANDAR</t>
  </si>
  <si>
    <t>8º ANDAR</t>
  </si>
  <si>
    <t>As persianas existentes no 8º andar estão desgastadas e precisam ser substituídas. Dessa forma, foram realizadas as medições para a substituição desse material, chegando-se ao quantitativo de 145 m2.</t>
  </si>
  <si>
    <t>Os exautores precisam ser substituídos, pois não estão funcionando</t>
  </si>
  <si>
    <t>É necessário instalar e organizar a rede lógica, inclusive realizar a certificação.</t>
  </si>
  <si>
    <t>CÁLCULO DA QUANTIDADE APARELHOS DE AR CONDICIONADO SPLIT INVERTER</t>
  </si>
  <si>
    <t>ÁREA =</t>
  </si>
  <si>
    <t>M2</t>
  </si>
  <si>
    <t>QUANTIDADE DE PESSOAS =</t>
  </si>
  <si>
    <t>QUANTIDADE DE ELETRÔNICOS =</t>
  </si>
  <si>
    <t>RESULTADO =</t>
  </si>
  <si>
    <t>1- Para cada metro quadrado, multiplica-se por 600 BTUs;</t>
  </si>
  <si>
    <t>2- Cada pessoa adicional soma 600 BTUs (a primeira pessoa não é contabilizada);</t>
  </si>
  <si>
    <t>3- Cada equipamento eletrônico soma 600 BTUs</t>
  </si>
  <si>
    <t>4- Posição do ambiente em relação ao sol.</t>
  </si>
  <si>
    <t>CRITÉRIOS ADOTADOS:</t>
  </si>
  <si>
    <t>SALA DA INFORMÁTICA:</t>
  </si>
  <si>
    <t>Um (1) aparelho de ar condicionado de 12.000 BTUs. Entretanto, como os swits serão instalados nessa sala, então, deverão ser instalados dois (2) aparelhos de ar condicionado de 12.000 BTUs.</t>
  </si>
  <si>
    <t>SALA DO CIDADÃO:</t>
  </si>
  <si>
    <t>Um (1) aparelho de ar condicionado de 12.000BTUs</t>
  </si>
  <si>
    <t>SALA DA SEREM:</t>
  </si>
  <si>
    <t>Serão necessários 60.000 BTUs, logo, deverão ser instalados um (1) aparelho de 36.000 BTUs e um (1) aparelho de 24.000 BTUs.</t>
  </si>
  <si>
    <t>SALA DA SEFAM:</t>
  </si>
  <si>
    <t>SALA DE REUNIÃO:</t>
  </si>
  <si>
    <t>Um (1) aparelho de ar condicionado de 24.000 BTUs</t>
  </si>
  <si>
    <t>SALA DOS DESTERRITORIALIZADOS/ARRECADAÇÃO:</t>
  </si>
  <si>
    <t>Um (1) aparelho de ar condicionado de 36.000 BTUs</t>
  </si>
  <si>
    <t>SALA DAS SECRETÁRIAS E AUXILIARES:</t>
  </si>
  <si>
    <t>SALA DA GERÊNCIA:</t>
  </si>
  <si>
    <t>PROCURADOR 1:</t>
  </si>
  <si>
    <t>Um (1) aparelho de ar condicionado de 9.000 BTUs</t>
  </si>
  <si>
    <t>PROCURADOR 2:</t>
  </si>
  <si>
    <t>SALA DA SECRETÁRIA E AUXILIARES DA PROCURADORIA:</t>
  </si>
  <si>
    <t>AUDITÓRIO:</t>
  </si>
  <si>
    <t>Um (1) aparelho de ar condicionado de 12.000 BTUs e um (1) aparelho de 36.000 BTUs</t>
  </si>
  <si>
    <t>RECEPÇÃO (HALL):</t>
  </si>
  <si>
    <t>Um (1) aparelho de ar condicionado de 18.000 BTUs</t>
  </si>
  <si>
    <t>COPA E SALA DE DESCANSO:</t>
  </si>
  <si>
    <t>SALA DO ARQUIVO:</t>
  </si>
  <si>
    <t>SALA DE ANISTIADOS:</t>
  </si>
  <si>
    <t>Um (1) aparelho de ar condicionado de 12.000 BTUs e dois (2) aparelhos de 36.000 BTUs</t>
  </si>
  <si>
    <t>VESTIÁRIO:</t>
  </si>
  <si>
    <t xml:space="preserve">Um (1) aparelho de ar condicionado de 12.000 BTUs </t>
  </si>
  <si>
    <t xml:space="preserve">Um (1) aparelho de ar condicionado de 18.000 BTUs </t>
  </si>
  <si>
    <t>SALA DE ADMINISTRAÇÃO:</t>
  </si>
  <si>
    <t xml:space="preserve">Um (1) aparelho de ar condicionado de 24.000 BTUs e um aparelho de 36.000 BTUs </t>
  </si>
  <si>
    <t>SALA DOS MOTORISTAS:</t>
  </si>
  <si>
    <t>Um (1) aparelho de ar condicionado de 12.000 BTUs</t>
  </si>
  <si>
    <t>DESTERRITORIALIZADOS:</t>
  </si>
  <si>
    <t>Um (1) aparelho de ar condicionado de 12.000 BTUs e um aparelho de 36.000 BTUs</t>
  </si>
  <si>
    <t>SALA DA LIMPEZA:</t>
  </si>
  <si>
    <t>5- Utilização da calculadora digital.</t>
  </si>
  <si>
    <t>REFORMA DA GERÊNCIA REGIONAL DO ESPÍRITO SANTO, COM FORNECIMENTO DE MATERIAIS E 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</si>
</sst>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&quot; R$ &quot;#,##0.00\ ;&quot; R$ (&quot;#,##0.00\);&quot; R$ -&quot;#\ ;@\ "/>
    <numFmt numFmtId="167" formatCode="#,##0.00\ ;&quot; (&quot;#,##0.00\);&quot; -&quot;#\ ;@\ "/>
    <numFmt numFmtId="168" formatCode="_-&quot;R$&quot;* #,##0.00_-;\-&quot;R$&quot;* #,##0.00_-;_-&quot;R$&quot;* &quot;-&quot;??_-;_-@_-"/>
    <numFmt numFmtId="169" formatCode="_(&quot;R$&quot;* #,##0.00_);_(&quot;R$&quot;* \(#,##0.00\);_(&quot;R$&quot;* &quot;-&quot;??_);_(@_)"/>
  </numFmts>
  <fonts count="4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3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b/>
      <sz val="20"/>
      <color theme="1"/>
      <name val="Times New Roman"/>
      <family val="1"/>
    </font>
    <font>
      <sz val="10"/>
      <color indexed="8"/>
      <name val="ARIAL"/>
      <charset val="1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9"/>
      <name val="Times New Roman"/>
      <family val="1"/>
    </font>
    <font>
      <sz val="11"/>
      <color indexed="8"/>
      <name val="Arial"/>
      <family val="2"/>
    </font>
    <font>
      <b/>
      <sz val="24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indexed="56"/>
      <name val="Arial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010000"/>
      <name val="Arial"/>
      <family val="2"/>
    </font>
    <font>
      <vertAlign val="superscript"/>
      <sz val="11"/>
      <color theme="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rgb="FF202124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rgb="FF002060"/>
      <name val="Arial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55"/>
      </patternFill>
    </fill>
    <fill>
      <patternFill patternType="solid">
        <fgColor indexed="55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1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auto="1"/>
      </top>
      <bottom/>
      <diagonal/>
    </border>
    <border>
      <left style="medium">
        <color indexed="64"/>
      </left>
      <right/>
      <top/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n">
        <color rgb="FF010000"/>
      </top>
      <bottom style="thin">
        <color rgb="FF010000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0" fontId="9" fillId="0" borderId="0">
      <alignment vertical="top"/>
    </xf>
    <xf numFmtId="0" fontId="11" fillId="0" borderId="0"/>
    <xf numFmtId="165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2" fillId="0" borderId="0" applyBorder="0" applyProtection="0"/>
    <xf numFmtId="0" fontId="10" fillId="0" borderId="0" applyBorder="0" applyProtection="0"/>
    <xf numFmtId="166" fontId="10" fillId="0" borderId="0" applyBorder="0" applyProtection="0"/>
    <xf numFmtId="167" fontId="10" fillId="0" borderId="0" applyBorder="0" applyProtection="0"/>
    <xf numFmtId="9" fontId="10" fillId="0" borderId="0" applyBorder="0" applyProtection="0"/>
    <xf numFmtId="0" fontId="16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68" fontId="18" fillId="0" borderId="0" applyFont="0" applyFill="0" applyBorder="0" applyAlignment="0" applyProtection="0"/>
  </cellStyleXfs>
  <cellXfs count="57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1" xfId="6" applyFont="1" applyBorder="1" applyAlignment="1" applyProtection="1">
      <alignment horizontal="center" vertical="center"/>
    </xf>
    <xf numFmtId="0" fontId="14" fillId="0" borderId="1" xfId="6" applyFont="1" applyBorder="1" applyAlignment="1" applyProtection="1">
      <alignment horizontal="justify" vertical="center" wrapText="1"/>
    </xf>
    <xf numFmtId="4" fontId="14" fillId="0" borderId="1" xfId="6" applyNumberFormat="1" applyFont="1" applyBorder="1" applyAlignment="1" applyProtection="1">
      <alignment horizontal="center" vertical="center"/>
    </xf>
    <xf numFmtId="0" fontId="15" fillId="5" borderId="1" xfId="6" applyFont="1" applyFill="1" applyBorder="1" applyAlignment="1" applyProtection="1">
      <alignment horizontal="center" vertical="center"/>
    </xf>
    <xf numFmtId="166" fontId="15" fillId="5" borderId="1" xfId="7" applyFont="1" applyFill="1" applyBorder="1" applyAlignment="1" applyProtection="1">
      <alignment horizontal="center" vertical="center"/>
      <protection hidden="1"/>
    </xf>
    <xf numFmtId="0" fontId="13" fillId="6" borderId="1" xfId="6" applyFont="1" applyFill="1" applyBorder="1" applyAlignment="1" applyProtection="1">
      <alignment horizontal="center" vertical="center"/>
    </xf>
    <xf numFmtId="166" fontId="13" fillId="6" borderId="1" xfId="7" applyFont="1" applyFill="1" applyBorder="1" applyAlignment="1" applyProtection="1">
      <alignment horizontal="center" vertical="center"/>
      <protection hidden="1"/>
    </xf>
    <xf numFmtId="167" fontId="13" fillId="6" borderId="1" xfId="8" applyFont="1" applyFill="1" applyBorder="1" applyAlignment="1" applyProtection="1">
      <alignment horizontal="center" vertical="center"/>
      <protection hidden="1"/>
    </xf>
    <xf numFmtId="0" fontId="13" fillId="7" borderId="1" xfId="6" applyFont="1" applyFill="1" applyBorder="1" applyAlignment="1" applyProtection="1">
      <alignment horizontal="center" vertical="center"/>
    </xf>
    <xf numFmtId="4" fontId="13" fillId="7" borderId="1" xfId="6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/>
    <xf numFmtId="4" fontId="14" fillId="0" borderId="1" xfId="6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4" fontId="6" fillId="0" borderId="24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 wrapText="1"/>
    </xf>
    <xf numFmtId="10" fontId="6" fillId="0" borderId="24" xfId="0" applyNumberFormat="1" applyFont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49" fontId="6" fillId="0" borderId="26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/>
    </xf>
    <xf numFmtId="164" fontId="6" fillId="0" borderId="26" xfId="0" applyNumberFormat="1" applyFont="1" applyFill="1" applyBorder="1" applyAlignment="1">
      <alignment horizontal="center" vertical="center" wrapText="1"/>
    </xf>
    <xf numFmtId="10" fontId="6" fillId="0" borderId="26" xfId="0" applyNumberFormat="1" applyFont="1" applyBorder="1" applyAlignment="1">
      <alignment horizontal="center" vertical="center"/>
    </xf>
    <xf numFmtId="0" fontId="0" fillId="9" borderId="28" xfId="0" applyFill="1" applyBorder="1"/>
    <xf numFmtId="0" fontId="11" fillId="0" borderId="35" xfId="0" applyFont="1" applyBorder="1"/>
    <xf numFmtId="0" fontId="11" fillId="0" borderId="1" xfId="0" applyFont="1" applyBorder="1"/>
    <xf numFmtId="0" fontId="11" fillId="0" borderId="36" xfId="0" applyFont="1" applyBorder="1"/>
    <xf numFmtId="0" fontId="11" fillId="0" borderId="21" xfId="0" applyFont="1" applyBorder="1"/>
    <xf numFmtId="0" fontId="11" fillId="0" borderId="4" xfId="0" applyFont="1" applyBorder="1"/>
    <xf numFmtId="0" fontId="22" fillId="11" borderId="18" xfId="2" applyFont="1" applyFill="1" applyBorder="1" applyAlignment="1">
      <alignment horizontal="center" vertical="center"/>
    </xf>
    <xf numFmtId="0" fontId="22" fillId="11" borderId="17" xfId="2" applyFont="1" applyFill="1" applyBorder="1" applyAlignment="1">
      <alignment horizontal="justify" vertical="top"/>
    </xf>
    <xf numFmtId="0" fontId="0" fillId="12" borderId="37" xfId="0" applyFill="1" applyBorder="1"/>
    <xf numFmtId="0" fontId="0" fillId="12" borderId="26" xfId="0" applyFill="1" applyBorder="1"/>
    <xf numFmtId="0" fontId="0" fillId="12" borderId="38" xfId="0" applyFill="1" applyBorder="1"/>
    <xf numFmtId="0" fontId="0" fillId="12" borderId="16" xfId="0" applyFill="1" applyBorder="1"/>
    <xf numFmtId="0" fontId="0" fillId="3" borderId="16" xfId="0" applyFill="1" applyBorder="1"/>
    <xf numFmtId="0" fontId="0" fillId="3" borderId="39" xfId="0" applyFill="1" applyBorder="1"/>
    <xf numFmtId="0" fontId="0" fillId="3" borderId="40" xfId="0" applyFill="1" applyBorder="1"/>
    <xf numFmtId="0" fontId="0" fillId="9" borderId="41" xfId="0" applyFill="1" applyBorder="1"/>
    <xf numFmtId="0" fontId="23" fillId="11" borderId="18" xfId="2" applyFont="1" applyFill="1" applyBorder="1"/>
    <xf numFmtId="0" fontId="23" fillId="11" borderId="17" xfId="2" applyFont="1" applyFill="1" applyBorder="1" applyAlignment="1">
      <alignment horizontal="justify" vertical="top"/>
    </xf>
    <xf numFmtId="0" fontId="0" fillId="12" borderId="42" xfId="0" applyFill="1" applyBorder="1"/>
    <xf numFmtId="0" fontId="0" fillId="12" borderId="43" xfId="0" applyFill="1" applyBorder="1"/>
    <xf numFmtId="0" fontId="0" fillId="12" borderId="44" xfId="0" applyFill="1" applyBorder="1"/>
    <xf numFmtId="0" fontId="0" fillId="12" borderId="45" xfId="0" applyFill="1" applyBorder="1"/>
    <xf numFmtId="0" fontId="0" fillId="3" borderId="45" xfId="0" applyFill="1" applyBorder="1"/>
    <xf numFmtId="0" fontId="0" fillId="3" borderId="46" xfId="0" applyFill="1" applyBorder="1"/>
    <xf numFmtId="0" fontId="0" fillId="3" borderId="47" xfId="0" applyFill="1" applyBorder="1"/>
    <xf numFmtId="10" fontId="0" fillId="0" borderId="48" xfId="12" applyNumberFormat="1" applyFont="1" applyFill="1" applyBorder="1"/>
    <xf numFmtId="10" fontId="0" fillId="0" borderId="49" xfId="12" applyNumberFormat="1" applyFont="1" applyFill="1" applyBorder="1"/>
    <xf numFmtId="10" fontId="0" fillId="0" borderId="50" xfId="12" applyNumberFormat="1" applyFont="1" applyFill="1" applyBorder="1"/>
    <xf numFmtId="10" fontId="0" fillId="0" borderId="51" xfId="12" applyNumberFormat="1" applyFont="1" applyFill="1" applyBorder="1"/>
    <xf numFmtId="10" fontId="0" fillId="0" borderId="52" xfId="12" applyNumberFormat="1" applyFont="1" applyFill="1" applyBorder="1"/>
    <xf numFmtId="10" fontId="0" fillId="0" borderId="58" xfId="12" applyNumberFormat="1" applyFont="1" applyFill="1" applyBorder="1"/>
    <xf numFmtId="10" fontId="0" fillId="0" borderId="24" xfId="12" applyNumberFormat="1" applyFont="1" applyFill="1" applyBorder="1"/>
    <xf numFmtId="10" fontId="0" fillId="0" borderId="59" xfId="12" applyNumberFormat="1" applyFont="1" applyFill="1" applyBorder="1"/>
    <xf numFmtId="10" fontId="0" fillId="0" borderId="14" xfId="12" applyNumberFormat="1" applyFont="1" applyFill="1" applyBorder="1"/>
    <xf numFmtId="10" fontId="0" fillId="0" borderId="19" xfId="12" applyNumberFormat="1" applyFont="1" applyFill="1" applyBorder="1"/>
    <xf numFmtId="0" fontId="0" fillId="9" borderId="7" xfId="0" applyFill="1" applyBorder="1"/>
    <xf numFmtId="0" fontId="0" fillId="9" borderId="10" xfId="0" applyFill="1" applyBorder="1"/>
    <xf numFmtId="0" fontId="0" fillId="9" borderId="0" xfId="0" applyFill="1"/>
    <xf numFmtId="0" fontId="11" fillId="9" borderId="0" xfId="0" applyFont="1" applyFill="1"/>
    <xf numFmtId="0" fontId="0" fillId="4" borderId="11" xfId="0" applyFill="1" applyBorder="1"/>
    <xf numFmtId="0" fontId="11" fillId="9" borderId="0" xfId="0" applyFont="1" applyFill="1" applyAlignment="1">
      <alignment horizontal="left" vertical="top"/>
    </xf>
    <xf numFmtId="0" fontId="11" fillId="9" borderId="0" xfId="0" applyFont="1" applyFill="1" applyAlignment="1">
      <alignment horizontal="justify" vertical="top"/>
    </xf>
    <xf numFmtId="0" fontId="11" fillId="9" borderId="0" xfId="0" applyFont="1" applyFill="1" applyAlignment="1">
      <alignment vertical="top"/>
    </xf>
    <xf numFmtId="0" fontId="0" fillId="9" borderId="12" xfId="0" applyFill="1" applyBorder="1"/>
    <xf numFmtId="0" fontId="0" fillId="9" borderId="6" xfId="0" applyFill="1" applyBorder="1"/>
    <xf numFmtId="0" fontId="0" fillId="4" borderId="13" xfId="0" applyFill="1" applyBorder="1"/>
    <xf numFmtId="0" fontId="2" fillId="2" borderId="70" xfId="0" applyFont="1" applyFill="1" applyBorder="1" applyAlignment="1">
      <alignment horizontal="center" vertical="center"/>
    </xf>
    <xf numFmtId="49" fontId="2" fillId="2" borderId="70" xfId="0" applyNumberFormat="1" applyFont="1" applyFill="1" applyBorder="1" applyAlignment="1">
      <alignment horizontal="center" vertical="center" wrapText="1"/>
    </xf>
    <xf numFmtId="0" fontId="2" fillId="2" borderId="70" xfId="0" applyFont="1" applyFill="1" applyBorder="1" applyAlignment="1">
      <alignment horizontal="center" vertical="center" wrapText="1"/>
    </xf>
    <xf numFmtId="4" fontId="2" fillId="2" borderId="70" xfId="0" applyNumberFormat="1" applyFont="1" applyFill="1" applyBorder="1" applyAlignment="1">
      <alignment horizontal="center" vertical="center"/>
    </xf>
    <xf numFmtId="164" fontId="2" fillId="2" borderId="70" xfId="0" applyNumberFormat="1" applyFont="1" applyFill="1" applyBorder="1" applyAlignment="1">
      <alignment horizontal="center" vertical="center" wrapText="1"/>
    </xf>
    <xf numFmtId="10" fontId="2" fillId="2" borderId="70" xfId="0" applyNumberFormat="1" applyFont="1" applyFill="1" applyBorder="1" applyAlignment="1">
      <alignment horizontal="center" vertical="center" wrapText="1"/>
    </xf>
    <xf numFmtId="164" fontId="5" fillId="3" borderId="87" xfId="0" applyNumberFormat="1" applyFont="1" applyFill="1" applyBorder="1" applyAlignment="1">
      <alignment horizontal="center" vertical="center"/>
    </xf>
    <xf numFmtId="164" fontId="5" fillId="3" borderId="88" xfId="0" applyNumberFormat="1" applyFont="1" applyFill="1" applyBorder="1" applyAlignment="1">
      <alignment horizontal="center" vertical="center"/>
    </xf>
    <xf numFmtId="164" fontId="5" fillId="3" borderId="89" xfId="0" applyNumberFormat="1" applyFont="1" applyFill="1" applyBorder="1" applyAlignment="1">
      <alignment horizontal="center" vertical="center"/>
    </xf>
    <xf numFmtId="0" fontId="0" fillId="0" borderId="21" xfId="0" applyFill="1" applyBorder="1"/>
    <xf numFmtId="0" fontId="0" fillId="0" borderId="1" xfId="0" applyFill="1" applyBorder="1"/>
    <xf numFmtId="0" fontId="0" fillId="0" borderId="4" xfId="0" applyFill="1" applyBorder="1"/>
    <xf numFmtId="0" fontId="0" fillId="0" borderId="35" xfId="0" applyFill="1" applyBorder="1"/>
    <xf numFmtId="0" fontId="0" fillId="0" borderId="36" xfId="0" applyFill="1" applyBorder="1"/>
    <xf numFmtId="165" fontId="0" fillId="0" borderId="37" xfId="0" applyNumberFormat="1" applyFill="1" applyBorder="1"/>
    <xf numFmtId="165" fontId="0" fillId="0" borderId="26" xfId="0" applyNumberFormat="1" applyFill="1" applyBorder="1"/>
    <xf numFmtId="165" fontId="0" fillId="0" borderId="38" xfId="0" applyNumberFormat="1" applyFill="1" applyBorder="1"/>
    <xf numFmtId="165" fontId="0" fillId="0" borderId="23" xfId="0" applyNumberFormat="1" applyFill="1" applyBorder="1"/>
    <xf numFmtId="165" fontId="0" fillId="0" borderId="22" xfId="0" applyNumberFormat="1" applyFill="1" applyBorder="1"/>
    <xf numFmtId="165" fontId="0" fillId="0" borderId="53" xfId="0" applyNumberFormat="1" applyFill="1" applyBorder="1"/>
    <xf numFmtId="165" fontId="0" fillId="0" borderId="54" xfId="0" applyNumberFormat="1" applyFill="1" applyBorder="1"/>
    <xf numFmtId="165" fontId="0" fillId="0" borderId="55" xfId="0" applyNumberFormat="1" applyFill="1" applyBorder="1"/>
    <xf numFmtId="165" fontId="0" fillId="0" borderId="56" xfId="0" applyNumberFormat="1" applyFill="1" applyBorder="1"/>
    <xf numFmtId="165" fontId="0" fillId="0" borderId="57" xfId="0" applyNumberFormat="1" applyFill="1" applyBorder="1"/>
    <xf numFmtId="0" fontId="0" fillId="16" borderId="35" xfId="0" applyFill="1" applyBorder="1"/>
    <xf numFmtId="0" fontId="0" fillId="16" borderId="1" xfId="0" applyFill="1" applyBorder="1"/>
    <xf numFmtId="0" fontId="0" fillId="16" borderId="36" xfId="0" applyFill="1" applyBorder="1"/>
    <xf numFmtId="0" fontId="0" fillId="16" borderId="21" xfId="0" applyFill="1" applyBorder="1"/>
    <xf numFmtId="0" fontId="0" fillId="16" borderId="4" xfId="0" applyFill="1" applyBorder="1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94" xfId="0" applyFont="1" applyFill="1" applyBorder="1" applyAlignment="1">
      <alignment horizontal="center" vertical="center"/>
    </xf>
    <xf numFmtId="164" fontId="2" fillId="2" borderId="95" xfId="0" applyNumberFormat="1" applyFont="1" applyFill="1" applyBorder="1" applyAlignment="1">
      <alignment horizontal="center" vertical="center" wrapText="1"/>
    </xf>
    <xf numFmtId="0" fontId="6" fillId="0" borderId="97" xfId="0" applyFont="1" applyFill="1" applyBorder="1" applyAlignment="1">
      <alignment horizontal="center" vertical="center"/>
    </xf>
    <xf numFmtId="164" fontId="6" fillId="0" borderId="98" xfId="0" applyNumberFormat="1" applyFont="1" applyFill="1" applyBorder="1" applyAlignment="1">
      <alignment horizontal="center" vertical="center" wrapText="1"/>
    </xf>
    <xf numFmtId="0" fontId="6" fillId="0" borderId="99" xfId="0" applyFont="1" applyFill="1" applyBorder="1" applyAlignment="1">
      <alignment horizontal="center" vertical="center"/>
    </xf>
    <xf numFmtId="164" fontId="6" fillId="0" borderId="100" xfId="0" applyNumberFormat="1" applyFont="1" applyFill="1" applyBorder="1" applyAlignment="1">
      <alignment horizontal="center" vertical="center" wrapText="1"/>
    </xf>
    <xf numFmtId="0" fontId="25" fillId="14" borderId="106" xfId="2" applyFont="1" applyFill="1" applyBorder="1" applyAlignment="1">
      <alignment vertical="center"/>
    </xf>
    <xf numFmtId="0" fontId="25" fillId="14" borderId="71" xfId="2" applyFont="1" applyFill="1" applyBorder="1" applyAlignment="1">
      <alignment vertical="center"/>
    </xf>
    <xf numFmtId="0" fontId="25" fillId="13" borderId="12" xfId="0" applyFont="1" applyFill="1" applyBorder="1"/>
    <xf numFmtId="0" fontId="25" fillId="14" borderId="105" xfId="2" applyFont="1" applyFill="1" applyBorder="1" applyAlignment="1">
      <alignment vertical="center"/>
    </xf>
    <xf numFmtId="0" fontId="11" fillId="13" borderId="103" xfId="0" applyFont="1" applyFill="1" applyBorder="1"/>
    <xf numFmtId="10" fontId="25" fillId="14" borderId="105" xfId="2" applyNumberFormat="1" applyFont="1" applyFill="1" applyBorder="1" applyAlignment="1">
      <alignment vertical="center"/>
    </xf>
    <xf numFmtId="0" fontId="0" fillId="9" borderId="0" xfId="0" applyFill="1" applyBorder="1"/>
    <xf numFmtId="0" fontId="2" fillId="2" borderId="69" xfId="0" applyFont="1" applyFill="1" applyBorder="1" applyAlignment="1">
      <alignment horizontal="center" vertical="center"/>
    </xf>
    <xf numFmtId="164" fontId="2" fillId="2" borderId="71" xfId="0" applyNumberFormat="1" applyFont="1" applyFill="1" applyBorder="1" applyAlignment="1">
      <alignment horizontal="center" vertical="center" wrapText="1"/>
    </xf>
    <xf numFmtId="0" fontId="2" fillId="2" borderId="122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/>
    </xf>
    <xf numFmtId="2" fontId="26" fillId="0" borderId="1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164" fontId="2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164" fontId="30" fillId="0" borderId="1" xfId="0" applyNumberFormat="1" applyFont="1" applyBorder="1" applyAlignment="1">
      <alignment horizontal="center" vertical="center"/>
    </xf>
    <xf numFmtId="0" fontId="27" fillId="17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vertical="center"/>
    </xf>
    <xf numFmtId="164" fontId="26" fillId="0" borderId="1" xfId="0" applyNumberFormat="1" applyFont="1" applyBorder="1" applyAlignment="1">
      <alignment horizontal="center" vertical="center" wrapText="1"/>
    </xf>
    <xf numFmtId="0" fontId="27" fillId="17" borderId="1" xfId="0" applyFont="1" applyFill="1" applyBorder="1" applyAlignment="1">
      <alignment horizontal="left" vertical="center" wrapText="1"/>
    </xf>
    <xf numFmtId="2" fontId="26" fillId="0" borderId="1" xfId="0" applyNumberFormat="1" applyFont="1" applyFill="1" applyBorder="1" applyAlignment="1">
      <alignment horizontal="center" vertical="center"/>
    </xf>
    <xf numFmtId="0" fontId="28" fillId="0" borderId="92" xfId="0" applyFont="1" applyBorder="1" applyAlignment="1">
      <alignment horizontal="center" vertical="center" wrapText="1"/>
    </xf>
    <xf numFmtId="2" fontId="26" fillId="0" borderId="92" xfId="0" applyNumberFormat="1" applyFont="1" applyBorder="1" applyAlignment="1">
      <alignment horizontal="center" vertical="center"/>
    </xf>
    <xf numFmtId="164" fontId="26" fillId="0" borderId="92" xfId="0" applyNumberFormat="1" applyFont="1" applyBorder="1" applyAlignment="1">
      <alignment horizontal="center" vertical="center"/>
    </xf>
    <xf numFmtId="0" fontId="27" fillId="0" borderId="112" xfId="0" applyFont="1" applyBorder="1" applyAlignment="1">
      <alignment horizontal="center" vertical="center"/>
    </xf>
    <xf numFmtId="0" fontId="27" fillId="0" borderId="112" xfId="0" applyFont="1" applyBorder="1" applyAlignment="1">
      <alignment horizontal="left" vertical="center" wrapText="1"/>
    </xf>
    <xf numFmtId="0" fontId="26" fillId="0" borderId="112" xfId="0" applyFont="1" applyBorder="1" applyAlignment="1">
      <alignment horizontal="center" vertical="center"/>
    </xf>
    <xf numFmtId="164" fontId="26" fillId="0" borderId="112" xfId="0" applyNumberFormat="1" applyFont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/>
    </xf>
    <xf numFmtId="2" fontId="26" fillId="0" borderId="1" xfId="0" applyNumberFormat="1" applyFont="1" applyFill="1" applyBorder="1" applyAlignment="1">
      <alignment horizontal="center"/>
    </xf>
    <xf numFmtId="0" fontId="26" fillId="0" borderId="92" xfId="0" applyFont="1" applyBorder="1" applyAlignment="1">
      <alignment horizontal="center" vertical="center"/>
    </xf>
    <xf numFmtId="0" fontId="26" fillId="0" borderId="92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center" vertical="center"/>
    </xf>
    <xf numFmtId="10" fontId="26" fillId="0" borderId="92" xfId="0" applyNumberFormat="1" applyFont="1" applyBorder="1" applyAlignment="1">
      <alignment horizontal="center" vertical="center"/>
    </xf>
    <xf numFmtId="10" fontId="26" fillId="0" borderId="93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10" fontId="26" fillId="0" borderId="1" xfId="0" applyNumberFormat="1" applyFont="1" applyBorder="1" applyAlignment="1">
      <alignment horizontal="center" vertical="center"/>
    </xf>
    <xf numFmtId="10" fontId="26" fillId="0" borderId="3" xfId="0" applyNumberFormat="1" applyFont="1" applyBorder="1" applyAlignment="1">
      <alignment horizontal="center" vertical="center"/>
    </xf>
    <xf numFmtId="0" fontId="26" fillId="0" borderId="111" xfId="0" applyFont="1" applyBorder="1" applyAlignment="1">
      <alignment horizontal="center" vertical="center"/>
    </xf>
    <xf numFmtId="10" fontId="26" fillId="0" borderId="112" xfId="0" applyNumberFormat="1" applyFont="1" applyBorder="1" applyAlignment="1">
      <alignment horizontal="center" vertical="center"/>
    </xf>
    <xf numFmtId="10" fontId="26" fillId="0" borderId="113" xfId="0" applyNumberFormat="1" applyFont="1" applyBorder="1" applyAlignment="1">
      <alignment horizontal="center" vertical="center"/>
    </xf>
    <xf numFmtId="164" fontId="32" fillId="8" borderId="76" xfId="0" applyNumberFormat="1" applyFont="1" applyFill="1" applyBorder="1" applyAlignment="1">
      <alignment horizontal="center" vertical="center"/>
    </xf>
    <xf numFmtId="10" fontId="32" fillId="8" borderId="76" xfId="0" applyNumberFormat="1" applyFont="1" applyFill="1" applyBorder="1" applyAlignment="1">
      <alignment horizontal="center" vertical="center"/>
    </xf>
    <xf numFmtId="10" fontId="32" fillId="8" borderId="109" xfId="0" applyNumberFormat="1" applyFont="1" applyFill="1" applyBorder="1" applyAlignment="1">
      <alignment horizontal="center" vertical="center"/>
    </xf>
    <xf numFmtId="0" fontId="28" fillId="0" borderId="92" xfId="0" applyFont="1" applyBorder="1" applyAlignment="1">
      <alignment horizontal="left" vertical="center" wrapText="1"/>
    </xf>
    <xf numFmtId="4" fontId="26" fillId="0" borderId="92" xfId="0" applyNumberFormat="1" applyFont="1" applyBorder="1" applyAlignment="1">
      <alignment horizontal="center" vertical="center"/>
    </xf>
    <xf numFmtId="0" fontId="26" fillId="0" borderId="92" xfId="0" applyFont="1" applyBorder="1" applyAlignment="1">
      <alignment horizontal="center" vertical="center" wrapText="1"/>
    </xf>
    <xf numFmtId="164" fontId="28" fillId="0" borderId="92" xfId="0" applyNumberFormat="1" applyFont="1" applyBorder="1" applyAlignment="1">
      <alignment horizontal="center" vertical="center" wrapText="1"/>
    </xf>
    <xf numFmtId="49" fontId="26" fillId="0" borderId="112" xfId="0" applyNumberFormat="1" applyFont="1" applyBorder="1" applyAlignment="1">
      <alignment horizontal="center" vertical="center"/>
    </xf>
    <xf numFmtId="0" fontId="26" fillId="0" borderId="112" xfId="0" applyFont="1" applyBorder="1" applyAlignment="1">
      <alignment horizontal="left" vertical="center" wrapText="1"/>
    </xf>
    <xf numFmtId="4" fontId="26" fillId="0" borderId="112" xfId="0" applyNumberFormat="1" applyFont="1" applyBorder="1" applyAlignment="1">
      <alignment horizontal="center" vertical="center"/>
    </xf>
    <xf numFmtId="0" fontId="26" fillId="0" borderId="112" xfId="0" applyFont="1" applyBorder="1" applyAlignment="1">
      <alignment horizontal="center" vertical="center" wrapText="1"/>
    </xf>
    <xf numFmtId="164" fontId="32" fillId="8" borderId="43" xfId="0" applyNumberFormat="1" applyFont="1" applyFill="1" applyBorder="1" applyAlignment="1">
      <alignment horizontal="center" vertical="center"/>
    </xf>
    <xf numFmtId="10" fontId="32" fillId="8" borderId="43" xfId="0" applyNumberFormat="1" applyFont="1" applyFill="1" applyBorder="1" applyAlignment="1">
      <alignment horizontal="center" vertical="center"/>
    </xf>
    <xf numFmtId="10" fontId="32" fillId="8" borderId="44" xfId="0" applyNumberFormat="1" applyFont="1" applyFill="1" applyBorder="1" applyAlignment="1">
      <alignment horizontal="center" vertical="center"/>
    </xf>
    <xf numFmtId="0" fontId="32" fillId="2" borderId="117" xfId="0" applyFont="1" applyFill="1" applyBorder="1" applyAlignment="1">
      <alignment horizontal="center" vertical="center"/>
    </xf>
    <xf numFmtId="0" fontId="32" fillId="2" borderId="122" xfId="0" applyFont="1" applyFill="1" applyBorder="1" applyAlignment="1">
      <alignment horizontal="center" vertical="center"/>
    </xf>
    <xf numFmtId="0" fontId="28" fillId="0" borderId="125" xfId="0" applyNumberFormat="1" applyFont="1" applyFill="1" applyBorder="1" applyAlignment="1" applyProtection="1">
      <alignment horizontal="center" vertical="center" wrapText="1"/>
    </xf>
    <xf numFmtId="0" fontId="28" fillId="0" borderId="125" xfId="0" applyFont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0" fillId="4" borderId="36" xfId="0" applyFill="1" applyBorder="1"/>
    <xf numFmtId="0" fontId="34" fillId="18" borderId="1" xfId="0" applyFont="1" applyFill="1" applyBorder="1"/>
    <xf numFmtId="44" fontId="0" fillId="4" borderId="11" xfId="0" applyNumberFormat="1" applyFill="1" applyBorder="1"/>
    <xf numFmtId="164" fontId="4" fillId="8" borderId="128" xfId="0" applyNumberFormat="1" applyFont="1" applyFill="1" applyBorder="1" applyAlignment="1">
      <alignment vertical="center"/>
    </xf>
    <xf numFmtId="0" fontId="4" fillId="8" borderId="128" xfId="0" applyFont="1" applyFill="1" applyBorder="1" applyAlignment="1">
      <alignment vertical="center"/>
    </xf>
    <xf numFmtId="164" fontId="4" fillId="8" borderId="104" xfId="0" applyNumberFormat="1" applyFont="1" applyFill="1" applyBorder="1" applyAlignment="1">
      <alignment vertical="center"/>
    </xf>
    <xf numFmtId="164" fontId="5" fillId="3" borderId="93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 wrapText="1"/>
    </xf>
    <xf numFmtId="10" fontId="5" fillId="3" borderId="3" xfId="0" applyNumberFormat="1" applyFont="1" applyFill="1" applyBorder="1" applyAlignment="1">
      <alignment vertical="center"/>
    </xf>
    <xf numFmtId="164" fontId="5" fillId="3" borderId="11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10" fontId="11" fillId="9" borderId="132" xfId="12" applyNumberFormat="1" applyFont="1" applyFill="1" applyBorder="1"/>
    <xf numFmtId="169" fontId="11" fillId="9" borderId="131" xfId="13" applyNumberFormat="1" applyFont="1" applyFill="1" applyBorder="1"/>
    <xf numFmtId="0" fontId="0" fillId="0" borderId="28" xfId="0" applyFill="1" applyBorder="1"/>
    <xf numFmtId="0" fontId="0" fillId="18" borderId="4" xfId="0" applyFill="1" applyBorder="1"/>
    <xf numFmtId="10" fontId="6" fillId="0" borderId="1" xfId="0" applyNumberFormat="1" applyFont="1" applyBorder="1" applyAlignment="1">
      <alignment horizontal="center" vertical="center"/>
    </xf>
    <xf numFmtId="43" fontId="36" fillId="19" borderId="24" xfId="11" applyFont="1" applyFill="1" applyBorder="1" applyAlignment="1">
      <alignment horizontal="center" vertical="center"/>
    </xf>
    <xf numFmtId="43" fontId="36" fillId="19" borderId="24" xfId="11" applyFont="1" applyFill="1" applyBorder="1" applyAlignment="1">
      <alignment horizontal="center" vertical="center" wrapText="1"/>
    </xf>
    <xf numFmtId="43" fontId="37" fillId="0" borderId="1" xfId="11" applyFont="1" applyBorder="1" applyAlignment="1">
      <alignment horizontal="center" vertical="center"/>
    </xf>
    <xf numFmtId="9" fontId="37" fillId="0" borderId="1" xfId="11" applyNumberFormat="1" applyFont="1" applyBorder="1" applyAlignment="1">
      <alignment horizontal="center" vertical="center"/>
    </xf>
    <xf numFmtId="10" fontId="37" fillId="0" borderId="1" xfId="12" applyNumberFormat="1" applyFont="1" applyBorder="1" applyAlignment="1">
      <alignment horizontal="center" vertical="center"/>
    </xf>
    <xf numFmtId="2" fontId="26" fillId="0" borderId="112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 wrapText="1"/>
    </xf>
    <xf numFmtId="164" fontId="5" fillId="3" borderId="41" xfId="0" applyNumberFormat="1" applyFont="1" applyFill="1" applyBorder="1" applyAlignment="1">
      <alignment vertical="center" wrapText="1"/>
    </xf>
    <xf numFmtId="0" fontId="27" fillId="0" borderId="91" xfId="0" applyFont="1" applyBorder="1" applyAlignment="1">
      <alignment horizontal="left" vertical="center" wrapText="1"/>
    </xf>
    <xf numFmtId="10" fontId="6" fillId="0" borderId="92" xfId="0" applyNumberFormat="1" applyFont="1" applyBorder="1" applyAlignment="1">
      <alignment horizontal="center" vertical="center"/>
    </xf>
    <xf numFmtId="43" fontId="37" fillId="0" borderId="93" xfId="11" applyFont="1" applyBorder="1" applyAlignment="1">
      <alignment horizontal="center" vertical="center"/>
    </xf>
    <xf numFmtId="0" fontId="27" fillId="0" borderId="2" xfId="0" applyFont="1" applyBorder="1" applyAlignment="1">
      <alignment horizontal="left" vertical="center" wrapText="1"/>
    </xf>
    <xf numFmtId="43" fontId="37" fillId="0" borderId="98" xfId="11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8" fillId="0" borderId="2" xfId="0" applyFont="1" applyBorder="1" applyAlignment="1">
      <alignment horizontal="left" vertical="center" wrapText="1"/>
    </xf>
    <xf numFmtId="0" fontId="27" fillId="17" borderId="2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27" fillId="0" borderId="2" xfId="0" applyFont="1" applyFill="1" applyBorder="1" applyAlignment="1">
      <alignment vertical="center" wrapText="1"/>
    </xf>
    <xf numFmtId="0" fontId="27" fillId="17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7" fillId="0" borderId="2" xfId="0" applyFont="1" applyBorder="1" applyAlignment="1">
      <alignment vertical="center"/>
    </xf>
    <xf numFmtId="0" fontId="27" fillId="0" borderId="111" xfId="0" applyFont="1" applyBorder="1" applyAlignment="1">
      <alignment horizontal="left" vertical="center"/>
    </xf>
    <xf numFmtId="10" fontId="6" fillId="0" borderId="112" xfId="0" applyNumberFormat="1" applyFont="1" applyBorder="1" applyAlignment="1">
      <alignment horizontal="center" vertical="center"/>
    </xf>
    <xf numFmtId="43" fontId="37" fillId="0" borderId="134" xfId="11" applyFont="1" applyBorder="1" applyAlignment="1">
      <alignment horizontal="center" vertical="center"/>
    </xf>
    <xf numFmtId="0" fontId="2" fillId="2" borderId="116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4" fontId="2" fillId="2" borderId="25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 wrapText="1"/>
    </xf>
    <xf numFmtId="10" fontId="2" fillId="2" borderId="25" xfId="0" applyNumberFormat="1" applyFont="1" applyFill="1" applyBorder="1" applyAlignment="1">
      <alignment horizontal="center" vertical="center" wrapText="1"/>
    </xf>
    <xf numFmtId="164" fontId="2" fillId="2" borderId="85" xfId="0" applyNumberFormat="1" applyFont="1" applyFill="1" applyBorder="1" applyAlignment="1">
      <alignment horizontal="center" vertical="center" wrapText="1"/>
    </xf>
    <xf numFmtId="0" fontId="2" fillId="19" borderId="25" xfId="0" applyFont="1" applyFill="1" applyBorder="1" applyAlignment="1">
      <alignment horizontal="center" vertical="center"/>
    </xf>
    <xf numFmtId="0" fontId="2" fillId="19" borderId="102" xfId="0" applyFont="1" applyFill="1" applyBorder="1" applyAlignment="1">
      <alignment horizontal="center" vertical="center"/>
    </xf>
    <xf numFmtId="0" fontId="25" fillId="9" borderId="8" xfId="0" applyFont="1" applyFill="1" applyBorder="1" applyAlignment="1">
      <alignment horizontal="justify" vertical="top"/>
    </xf>
    <xf numFmtId="4" fontId="11" fillId="9" borderId="9" xfId="11" applyNumberFormat="1" applyFont="1" applyFill="1" applyBorder="1" applyAlignment="1">
      <alignment horizontal="right"/>
    </xf>
    <xf numFmtId="0" fontId="25" fillId="9" borderId="5" xfId="0" applyFont="1" applyFill="1" applyBorder="1" applyAlignment="1">
      <alignment horizontal="justify" vertical="top"/>
    </xf>
    <xf numFmtId="0" fontId="40" fillId="9" borderId="135" xfId="0" applyFont="1" applyFill="1" applyBorder="1" applyAlignment="1">
      <alignment horizontal="right"/>
    </xf>
    <xf numFmtId="0" fontId="25" fillId="9" borderId="15" xfId="0" applyFont="1" applyFill="1" applyBorder="1" applyAlignment="1">
      <alignment horizontal="justify" vertical="top" wrapText="1"/>
    </xf>
    <xf numFmtId="4" fontId="11" fillId="9" borderId="133" xfId="11" applyNumberFormat="1" applyFont="1" applyFill="1" applyBorder="1" applyAlignment="1">
      <alignment horizontal="right"/>
    </xf>
    <xf numFmtId="0" fontId="25" fillId="0" borderId="21" xfId="0" applyFont="1" applyBorder="1" applyAlignment="1">
      <alignment horizontal="justify" vertical="top"/>
    </xf>
    <xf numFmtId="0" fontId="25" fillId="0" borderId="3" xfId="0" applyFont="1" applyBorder="1" applyAlignment="1">
      <alignment horizontal="left"/>
    </xf>
    <xf numFmtId="0" fontId="25" fillId="0" borderId="112" xfId="0" applyFont="1" applyBorder="1" applyAlignment="1">
      <alignment horizontal="justify" vertical="top"/>
    </xf>
    <xf numFmtId="4" fontId="25" fillId="0" borderId="113" xfId="11" applyNumberFormat="1" applyFont="1" applyBorder="1" applyAlignment="1">
      <alignment horizontal="center" vertical="center" wrapText="1"/>
    </xf>
    <xf numFmtId="0" fontId="25" fillId="0" borderId="128" xfId="0" applyFont="1" applyBorder="1" applyAlignment="1">
      <alignment horizontal="justify" vertical="top"/>
    </xf>
    <xf numFmtId="4" fontId="25" fillId="0" borderId="104" xfId="11" applyNumberFormat="1" applyFont="1" applyBorder="1" applyAlignment="1">
      <alignment horizontal="center" vertical="center"/>
    </xf>
    <xf numFmtId="0" fontId="36" fillId="19" borderId="92" xfId="11" applyNumberFormat="1" applyFont="1" applyFill="1" applyBorder="1" applyAlignment="1">
      <alignment horizontal="center"/>
    </xf>
    <xf numFmtId="168" fontId="36" fillId="19" borderId="93" xfId="13" applyFont="1" applyFill="1" applyBorder="1" applyAlignment="1">
      <alignment horizontal="justify" vertical="center"/>
    </xf>
    <xf numFmtId="0" fontId="37" fillId="0" borderId="1" xfId="11" applyNumberFormat="1" applyFont="1" applyBorder="1" applyAlignment="1">
      <alignment horizontal="left"/>
    </xf>
    <xf numFmtId="168" fontId="37" fillId="13" borderId="3" xfId="13" applyFont="1" applyFill="1" applyBorder="1" applyAlignment="1">
      <alignment horizontal="justify" vertical="center"/>
    </xf>
    <xf numFmtId="0" fontId="36" fillId="2" borderId="112" xfId="0" applyFont="1" applyFill="1" applyBorder="1"/>
    <xf numFmtId="0" fontId="11" fillId="9" borderId="8" xfId="0" applyFont="1" applyFill="1" applyBorder="1" applyAlignment="1">
      <alignment horizontal="left" vertical="distributed"/>
    </xf>
    <xf numFmtId="0" fontId="11" fillId="9" borderId="8" xfId="0" applyFont="1" applyFill="1" applyBorder="1" applyAlignment="1">
      <alignment horizontal="justify" vertical="top"/>
    </xf>
    <xf numFmtId="4" fontId="11" fillId="9" borderId="9" xfId="11" applyNumberFormat="1" applyFont="1" applyFill="1" applyBorder="1" applyAlignment="1">
      <alignment horizontal="right" vertical="distributed"/>
    </xf>
    <xf numFmtId="0" fontId="11" fillId="9" borderId="0" xfId="0" applyFont="1" applyFill="1" applyAlignment="1">
      <alignment horizontal="left" vertical="distributed"/>
    </xf>
    <xf numFmtId="0" fontId="11" fillId="9" borderId="0" xfId="0" applyFont="1" applyFill="1" applyAlignment="1">
      <alignment horizontal="center" vertical="top"/>
    </xf>
    <xf numFmtId="4" fontId="11" fillId="9" borderId="11" xfId="11" applyNumberFormat="1" applyFont="1" applyFill="1" applyBorder="1" applyAlignment="1">
      <alignment horizontal="right" vertical="distributed"/>
    </xf>
    <xf numFmtId="0" fontId="11" fillId="9" borderId="6" xfId="0" applyFont="1" applyFill="1" applyBorder="1" applyAlignment="1">
      <alignment horizontal="left" vertical="distributed"/>
    </xf>
    <xf numFmtId="0" fontId="11" fillId="9" borderId="6" xfId="0" applyFont="1" applyFill="1" applyBorder="1" applyAlignment="1">
      <alignment horizontal="center" vertical="top"/>
    </xf>
    <xf numFmtId="4" fontId="11" fillId="9" borderId="13" xfId="11" applyNumberFormat="1" applyFont="1" applyFill="1" applyBorder="1" applyAlignment="1">
      <alignment horizontal="right" vertical="distributed"/>
    </xf>
    <xf numFmtId="168" fontId="36" fillId="2" borderId="113" xfId="13" applyFont="1" applyFill="1" applyBorder="1" applyAlignment="1">
      <alignment horizontal="justify" vertical="center"/>
    </xf>
    <xf numFmtId="0" fontId="1" fillId="0" borderId="0" xfId="0" applyFont="1" applyAlignment="1">
      <alignment horizontal="center" vertical="center"/>
    </xf>
    <xf numFmtId="10" fontId="30" fillId="0" borderId="1" xfId="0" applyNumberFormat="1" applyFont="1" applyBorder="1" applyAlignment="1">
      <alignment horizontal="center" vertical="center"/>
    </xf>
    <xf numFmtId="0" fontId="26" fillId="0" borderId="26" xfId="0" applyFont="1" applyBorder="1" applyAlignment="1">
      <alignment horizontal="left" vertical="center" wrapText="1"/>
    </xf>
    <xf numFmtId="0" fontId="26" fillId="0" borderId="26" xfId="0" applyFont="1" applyBorder="1" applyAlignment="1">
      <alignment horizontal="center" vertical="center"/>
    </xf>
    <xf numFmtId="4" fontId="26" fillId="0" borderId="26" xfId="0" applyNumberFormat="1" applyFont="1" applyBorder="1" applyAlignment="1">
      <alignment horizontal="center" vertical="center"/>
    </xf>
    <xf numFmtId="0" fontId="26" fillId="0" borderId="93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33" fillId="0" borderId="3" xfId="0" applyFont="1" applyBorder="1" applyAlignment="1">
      <alignment vertical="center" wrapText="1"/>
    </xf>
    <xf numFmtId="0" fontId="26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0" fontId="2" fillId="2" borderId="95" xfId="0" applyFont="1" applyFill="1" applyBorder="1" applyAlignment="1">
      <alignment horizontal="center" vertical="center" wrapText="1"/>
    </xf>
    <xf numFmtId="0" fontId="2" fillId="2" borderId="142" xfId="0" applyFont="1" applyFill="1" applyBorder="1" applyAlignment="1">
      <alignment horizontal="center" vertical="center"/>
    </xf>
    <xf numFmtId="0" fontId="26" fillId="0" borderId="93" xfId="0" applyFont="1" applyBorder="1" applyAlignment="1">
      <alignment horizontal="center" vertical="center" wrapText="1"/>
    </xf>
    <xf numFmtId="0" fontId="32" fillId="2" borderId="63" xfId="0" applyFont="1" applyFill="1" applyBorder="1" applyAlignment="1">
      <alignment horizontal="center" vertical="center"/>
    </xf>
    <xf numFmtId="0" fontId="32" fillId="2" borderId="20" xfId="0" applyFont="1" applyFill="1" applyBorder="1" applyAlignment="1">
      <alignment horizontal="center" vertical="center"/>
    </xf>
    <xf numFmtId="0" fontId="27" fillId="0" borderId="1" xfId="0" applyFont="1" applyBorder="1" applyAlignment="1">
      <alignment vertical="center" wrapText="1"/>
    </xf>
    <xf numFmtId="0" fontId="26" fillId="0" borderId="100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3" borderId="140" xfId="0" applyFill="1" applyBorder="1" applyAlignment="1">
      <alignment horizontal="center"/>
    </xf>
    <xf numFmtId="0" fontId="0" fillId="3" borderId="141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38" fillId="9" borderId="127" xfId="0" applyFont="1" applyFill="1" applyBorder="1" applyAlignment="1">
      <alignment horizontal="center" vertical="center"/>
    </xf>
    <xf numFmtId="0" fontId="38" fillId="9" borderId="20" xfId="0" applyFont="1" applyFill="1" applyBorder="1" applyAlignment="1">
      <alignment horizontal="center" vertical="center"/>
    </xf>
    <xf numFmtId="0" fontId="38" fillId="9" borderId="136" xfId="0" applyFont="1" applyFill="1" applyBorder="1" applyAlignment="1">
      <alignment horizontal="center" vertical="center"/>
    </xf>
    <xf numFmtId="49" fontId="39" fillId="9" borderId="92" xfId="11" applyNumberFormat="1" applyFont="1" applyFill="1" applyBorder="1" applyAlignment="1">
      <alignment horizontal="center"/>
    </xf>
    <xf numFmtId="49" fontId="39" fillId="9" borderId="1" xfId="11" applyNumberFormat="1" applyFont="1" applyFill="1" applyBorder="1" applyAlignment="1">
      <alignment horizontal="center"/>
    </xf>
    <xf numFmtId="49" fontId="39" fillId="9" borderId="112" xfId="11" applyNumberFormat="1" applyFont="1" applyFill="1" applyBorder="1" applyAlignment="1">
      <alignment horizontal="center"/>
    </xf>
    <xf numFmtId="0" fontId="0" fillId="0" borderId="137" xfId="0" applyBorder="1" applyAlignment="1">
      <alignment horizontal="center"/>
    </xf>
    <xf numFmtId="0" fontId="0" fillId="2" borderId="138" xfId="0" applyFill="1" applyBorder="1" applyAlignment="1">
      <alignment horizontal="center"/>
    </xf>
    <xf numFmtId="0" fontId="0" fillId="2" borderId="130" xfId="0" applyFill="1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21" xfId="0" applyBorder="1" applyAlignment="1">
      <alignment horizontal="center"/>
    </xf>
    <xf numFmtId="0" fontId="3" fillId="0" borderId="73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75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 wrapText="1"/>
    </xf>
    <xf numFmtId="0" fontId="32" fillId="8" borderId="42" xfId="0" applyFont="1" applyFill="1" applyBorder="1" applyAlignment="1">
      <alignment horizontal="center" vertical="center"/>
    </xf>
    <xf numFmtId="0" fontId="32" fillId="8" borderId="43" xfId="0" applyFont="1" applyFill="1" applyBorder="1" applyAlignment="1">
      <alignment horizontal="center" vertical="center"/>
    </xf>
    <xf numFmtId="0" fontId="2" fillId="2" borderId="123" xfId="0" applyFont="1" applyFill="1" applyBorder="1" applyAlignment="1">
      <alignment horizontal="center" vertical="center"/>
    </xf>
    <xf numFmtId="0" fontId="2" fillId="2" borderId="124" xfId="0" applyFont="1" applyFill="1" applyBorder="1" applyAlignment="1">
      <alignment horizontal="center" vertical="center"/>
    </xf>
    <xf numFmtId="0" fontId="32" fillId="2" borderId="101" xfId="0" applyFont="1" applyFill="1" applyBorder="1" applyAlignment="1">
      <alignment horizontal="center" vertical="center"/>
    </xf>
    <xf numFmtId="0" fontId="32" fillId="2" borderId="90" xfId="0" applyFont="1" applyFill="1" applyBorder="1" applyAlignment="1">
      <alignment horizontal="center" vertical="center"/>
    </xf>
    <xf numFmtId="0" fontId="32" fillId="2" borderId="126" xfId="0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32" fillId="2" borderId="9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8" fillId="0" borderId="77" xfId="0" applyFont="1" applyBorder="1" applyAlignment="1">
      <alignment horizontal="center" vertical="center" wrapText="1"/>
    </xf>
    <xf numFmtId="0" fontId="32" fillId="8" borderId="76" xfId="0" applyFont="1" applyFill="1" applyBorder="1" applyAlignment="1">
      <alignment horizontal="center" vertical="center"/>
    </xf>
    <xf numFmtId="164" fontId="26" fillId="0" borderId="1" xfId="0" applyNumberFormat="1" applyFont="1" applyBorder="1" applyAlignment="1">
      <alignment horizontal="left" vertical="center" wrapText="1"/>
    </xf>
    <xf numFmtId="164" fontId="26" fillId="0" borderId="112" xfId="0" applyNumberFormat="1" applyFont="1" applyBorder="1" applyAlignment="1">
      <alignment horizontal="left" vertical="center" wrapText="1"/>
    </xf>
    <xf numFmtId="0" fontId="28" fillId="0" borderId="129" xfId="0" applyFont="1" applyBorder="1" applyAlignment="1">
      <alignment horizontal="center" vertical="center" wrapText="1"/>
    </xf>
    <xf numFmtId="0" fontId="28" fillId="0" borderId="130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5" fillId="3" borderId="83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85" xfId="0" applyFont="1" applyFill="1" applyBorder="1" applyAlignment="1">
      <alignment horizontal="center" vertical="center"/>
    </xf>
    <xf numFmtId="0" fontId="8" fillId="0" borderId="117" xfId="0" applyFont="1" applyBorder="1" applyAlignment="1">
      <alignment horizontal="center" vertical="center" wrapText="1"/>
    </xf>
    <xf numFmtId="0" fontId="8" fillId="0" borderId="68" xfId="0" applyFont="1" applyBorder="1" applyAlignment="1">
      <alignment horizontal="center" vertical="center" wrapText="1"/>
    </xf>
    <xf numFmtId="0" fontId="8" fillId="0" borderId="118" xfId="0" applyFont="1" applyBorder="1" applyAlignment="1">
      <alignment horizontal="center" vertical="center" wrapText="1"/>
    </xf>
    <xf numFmtId="0" fontId="8" fillId="0" borderId="11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8" fillId="0" borderId="12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1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wrapText="1"/>
    </xf>
    <xf numFmtId="0" fontId="2" fillId="0" borderId="70" xfId="0" applyFont="1" applyBorder="1" applyAlignment="1">
      <alignment horizontal="center" wrapText="1"/>
    </xf>
    <xf numFmtId="0" fontId="1" fillId="0" borderId="70" xfId="0" applyFont="1" applyBorder="1" applyAlignment="1">
      <alignment horizontal="center" wrapText="1"/>
    </xf>
    <xf numFmtId="0" fontId="1" fillId="0" borderId="71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5" fillId="3" borderId="80" xfId="0" applyFont="1" applyFill="1" applyBorder="1" applyAlignment="1">
      <alignment horizontal="center" vertical="center" wrapText="1"/>
    </xf>
    <xf numFmtId="0" fontId="5" fillId="3" borderId="81" xfId="0" applyFont="1" applyFill="1" applyBorder="1" applyAlignment="1">
      <alignment horizontal="center" vertical="center" wrapText="1"/>
    </xf>
    <xf numFmtId="0" fontId="5" fillId="3" borderId="86" xfId="0" applyFont="1" applyFill="1" applyBorder="1" applyAlignment="1">
      <alignment horizontal="center" vertical="center" wrapText="1"/>
    </xf>
    <xf numFmtId="0" fontId="5" fillId="3" borderId="78" xfId="0" applyFont="1" applyFill="1" applyBorder="1" applyAlignment="1">
      <alignment horizontal="center" vertical="center"/>
    </xf>
    <xf numFmtId="0" fontId="5" fillId="3" borderId="79" xfId="0" applyFont="1" applyFill="1" applyBorder="1" applyAlignment="1">
      <alignment horizontal="center" vertical="center"/>
    </xf>
    <xf numFmtId="0" fontId="5" fillId="3" borderId="84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5" fillId="3" borderId="91" xfId="0" applyFont="1" applyFill="1" applyBorder="1" applyAlignment="1">
      <alignment horizontal="right" vertical="center"/>
    </xf>
    <xf numFmtId="0" fontId="5" fillId="3" borderId="92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5" fillId="3" borderId="111" xfId="0" applyFont="1" applyFill="1" applyBorder="1" applyAlignment="1">
      <alignment horizontal="right" vertical="center"/>
    </xf>
    <xf numFmtId="0" fontId="5" fillId="3" borderId="112" xfId="0" applyFont="1" applyFill="1" applyBorder="1" applyAlignment="1">
      <alignment horizontal="right" vertical="center"/>
    </xf>
    <xf numFmtId="0" fontId="4" fillId="8" borderId="127" xfId="0" applyFont="1" applyFill="1" applyBorder="1" applyAlignment="1">
      <alignment horizontal="center" vertical="center"/>
    </xf>
    <xf numFmtId="0" fontId="4" fillId="8" borderId="128" xfId="0" applyFont="1" applyFill="1" applyBorder="1" applyAlignment="1">
      <alignment horizontal="center" vertical="center"/>
    </xf>
    <xf numFmtId="0" fontId="1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5" xfId="0" applyFont="1" applyBorder="1" applyAlignment="1">
      <alignment horizontal="center" vertical="center"/>
    </xf>
    <xf numFmtId="0" fontId="3" fillId="0" borderId="91" xfId="0" applyFont="1" applyBorder="1" applyAlignment="1">
      <alignment horizontal="center" vertical="center" wrapText="1"/>
    </xf>
    <xf numFmtId="0" fontId="3" fillId="0" borderId="92" xfId="0" applyFont="1" applyBorder="1" applyAlignment="1">
      <alignment horizontal="center" vertical="center" wrapText="1"/>
    </xf>
    <xf numFmtId="0" fontId="3" fillId="0" borderId="9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5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8" fillId="0" borderId="74" xfId="0" applyFont="1" applyBorder="1" applyAlignment="1">
      <alignment horizontal="center" vertical="center" wrapText="1"/>
    </xf>
    <xf numFmtId="0" fontId="2" fillId="2" borderId="79" xfId="0" applyFont="1" applyFill="1" applyBorder="1" applyAlignment="1">
      <alignment horizontal="center" vertical="center"/>
    </xf>
    <xf numFmtId="0" fontId="2" fillId="2" borderId="96" xfId="0" applyFont="1" applyFill="1" applyBorder="1" applyAlignment="1">
      <alignment horizontal="center" vertical="center"/>
    </xf>
    <xf numFmtId="0" fontId="11" fillId="9" borderId="0" xfId="0" applyFont="1" applyFill="1" applyAlignment="1">
      <alignment horizontal="left" vertical="top"/>
    </xf>
    <xf numFmtId="43" fontId="0" fillId="9" borderId="132" xfId="0" applyNumberFormat="1" applyFill="1" applyBorder="1" applyAlignment="1">
      <alignment horizontal="center" vertical="center"/>
    </xf>
    <xf numFmtId="43" fontId="0" fillId="9" borderId="28" xfId="0" applyNumberFormat="1" applyFill="1" applyBorder="1" applyAlignment="1">
      <alignment horizontal="center" vertical="center"/>
    </xf>
    <xf numFmtId="43" fontId="0" fillId="9" borderId="41" xfId="0" applyNumberFormat="1" applyFill="1" applyBorder="1" applyAlignment="1">
      <alignment horizontal="center" vertical="center"/>
    </xf>
    <xf numFmtId="43" fontId="25" fillId="13" borderId="106" xfId="0" applyNumberFormat="1" applyFont="1" applyFill="1" applyBorder="1" applyAlignment="1">
      <alignment horizontal="right"/>
    </xf>
    <xf numFmtId="43" fontId="25" fillId="13" borderId="107" xfId="0" applyNumberFormat="1" applyFont="1" applyFill="1" applyBorder="1" applyAlignment="1">
      <alignment horizontal="right"/>
    </xf>
    <xf numFmtId="43" fontId="25" fillId="13" borderId="108" xfId="0" applyNumberFormat="1" applyFont="1" applyFill="1" applyBorder="1" applyAlignment="1">
      <alignment horizontal="right"/>
    </xf>
    <xf numFmtId="0" fontId="0" fillId="0" borderId="107" xfId="0" applyBorder="1" applyAlignment="1">
      <alignment horizontal="right"/>
    </xf>
    <xf numFmtId="0" fontId="0" fillId="0" borderId="108" xfId="0" applyBorder="1" applyAlignment="1">
      <alignment horizontal="right"/>
    </xf>
    <xf numFmtId="165" fontId="21" fillId="14" borderId="116" xfId="0" applyNumberFormat="1" applyFont="1" applyFill="1" applyBorder="1" applyAlignment="1">
      <alignment horizontal="center" vertical="center"/>
    </xf>
    <xf numFmtId="0" fontId="21" fillId="14" borderId="25" xfId="0" applyFont="1" applyFill="1" applyBorder="1" applyAlignment="1">
      <alignment horizontal="center" vertical="center"/>
    </xf>
    <xf numFmtId="0" fontId="21" fillId="14" borderId="102" xfId="0" applyFont="1" applyFill="1" applyBorder="1" applyAlignment="1">
      <alignment horizontal="center" vertical="center"/>
    </xf>
    <xf numFmtId="165" fontId="21" fillId="14" borderId="115" xfId="0" applyNumberFormat="1" applyFont="1" applyFill="1" applyBorder="1" applyAlignment="1">
      <alignment horizontal="center" vertical="center"/>
    </xf>
    <xf numFmtId="0" fontId="21" fillId="14" borderId="70" xfId="0" applyFont="1" applyFill="1" applyBorder="1" applyAlignment="1">
      <alignment horizontal="center" vertical="center"/>
    </xf>
    <xf numFmtId="0" fontId="21" fillId="14" borderId="114" xfId="0" applyFont="1" applyFill="1" applyBorder="1" applyAlignment="1">
      <alignment horizontal="center" vertical="center"/>
    </xf>
    <xf numFmtId="43" fontId="21" fillId="14" borderId="69" xfId="11" applyFont="1" applyFill="1" applyBorder="1" applyAlignment="1">
      <alignment horizontal="center" vertical="center"/>
    </xf>
    <xf numFmtId="43" fontId="21" fillId="14" borderId="70" xfId="11" applyFont="1" applyFill="1" applyBorder="1" applyAlignment="1">
      <alignment horizontal="center" vertical="center"/>
    </xf>
    <xf numFmtId="43" fontId="21" fillId="14" borderId="71" xfId="11" applyFont="1" applyFill="1" applyBorder="1" applyAlignment="1">
      <alignment horizontal="center" vertical="center"/>
    </xf>
    <xf numFmtId="165" fontId="21" fillId="14" borderId="69" xfId="0" applyNumberFormat="1" applyFont="1" applyFill="1" applyBorder="1" applyAlignment="1">
      <alignment horizontal="center" vertical="center"/>
    </xf>
    <xf numFmtId="43" fontId="21" fillId="14" borderId="106" xfId="11" applyFont="1" applyFill="1" applyBorder="1" applyAlignment="1">
      <alignment horizontal="right" vertical="center"/>
    </xf>
    <xf numFmtId="43" fontId="21" fillId="14" borderId="107" xfId="11" applyFont="1" applyFill="1" applyBorder="1" applyAlignment="1">
      <alignment horizontal="right" vertical="center"/>
    </xf>
    <xf numFmtId="43" fontId="21" fillId="14" borderId="108" xfId="11" applyFont="1" applyFill="1" applyBorder="1" applyAlignment="1">
      <alignment horizontal="right" vertical="center"/>
    </xf>
    <xf numFmtId="165" fontId="21" fillId="14" borderId="106" xfId="0" applyNumberFormat="1" applyFont="1" applyFill="1" applyBorder="1" applyAlignment="1">
      <alignment horizontal="right" vertical="center"/>
    </xf>
    <xf numFmtId="0" fontId="0" fillId="0" borderId="107" xfId="0" applyBorder="1" applyAlignment="1">
      <alignment horizontal="right" vertical="center"/>
    </xf>
    <xf numFmtId="0" fontId="0" fillId="0" borderId="108" xfId="0" applyBorder="1" applyAlignment="1">
      <alignment horizontal="right" vertical="center"/>
    </xf>
    <xf numFmtId="165" fontId="21" fillId="14" borderId="46" xfId="0" applyNumberFormat="1" applyFont="1" applyFill="1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24" fillId="4" borderId="28" xfId="0" applyFont="1" applyFill="1" applyBorder="1" applyAlignment="1">
      <alignment horizontal="center" vertical="center" textRotation="255"/>
    </xf>
    <xf numFmtId="0" fontId="22" fillId="15" borderId="0" xfId="2" applyFont="1" applyFill="1" applyBorder="1" applyAlignment="1">
      <alignment horizontal="center" vertical="center"/>
    </xf>
    <xf numFmtId="0" fontId="25" fillId="15" borderId="65" xfId="2" applyFont="1" applyFill="1" applyBorder="1" applyAlignment="1">
      <alignment horizontal="justify" vertical="center"/>
    </xf>
    <xf numFmtId="0" fontId="25" fillId="15" borderId="66" xfId="2" applyFont="1" applyFill="1" applyBorder="1" applyAlignment="1">
      <alignment horizontal="justify" vertical="center"/>
    </xf>
    <xf numFmtId="0" fontId="22" fillId="15" borderId="63" xfId="2" applyFont="1" applyFill="1" applyBorder="1" applyAlignment="1">
      <alignment horizontal="center" vertical="center"/>
    </xf>
    <xf numFmtId="0" fontId="22" fillId="15" borderId="10" xfId="2" applyFont="1" applyFill="1" applyBorder="1" applyAlignment="1">
      <alignment horizontal="center" vertical="center"/>
    </xf>
    <xf numFmtId="0" fontId="22" fillId="15" borderId="64" xfId="2" applyFont="1" applyFill="1" applyBorder="1" applyAlignment="1">
      <alignment horizontal="center" vertical="center"/>
    </xf>
    <xf numFmtId="0" fontId="25" fillId="15" borderId="67" xfId="2" applyFont="1" applyFill="1" applyBorder="1" applyAlignment="1">
      <alignment horizontal="justify" vertical="center"/>
    </xf>
    <xf numFmtId="0" fontId="22" fillId="15" borderId="45" xfId="2" applyFont="1" applyFill="1" applyBorder="1" applyAlignment="1">
      <alignment horizontal="center" vertical="center"/>
    </xf>
    <xf numFmtId="0" fontId="19" fillId="9" borderId="27" xfId="0" applyFont="1" applyFill="1" applyBorder="1" applyAlignment="1">
      <alignment horizontal="center" vertical="center"/>
    </xf>
    <xf numFmtId="0" fontId="19" fillId="9" borderId="28" xfId="0" applyFont="1" applyFill="1" applyBorder="1" applyAlignment="1">
      <alignment horizontal="center" vertical="center"/>
    </xf>
    <xf numFmtId="0" fontId="20" fillId="9" borderId="7" xfId="0" applyFont="1" applyFill="1" applyBorder="1" applyAlignment="1">
      <alignment horizontal="center" vertical="center"/>
    </xf>
    <xf numFmtId="0" fontId="20" fillId="9" borderId="8" xfId="0" applyFont="1" applyFill="1" applyBorder="1" applyAlignment="1">
      <alignment horizontal="center" vertical="center"/>
    </xf>
    <xf numFmtId="0" fontId="20" fillId="9" borderId="9" xfId="0" applyFont="1" applyFill="1" applyBorder="1" applyAlignment="1">
      <alignment horizontal="center" vertical="center"/>
    </xf>
    <xf numFmtId="0" fontId="20" fillId="9" borderId="12" xfId="0" applyFont="1" applyFill="1" applyBorder="1" applyAlignment="1">
      <alignment horizontal="center" vertical="center"/>
    </xf>
    <xf numFmtId="0" fontId="20" fillId="9" borderId="6" xfId="0" applyFont="1" applyFill="1" applyBorder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20" fillId="9" borderId="13" xfId="0" applyFont="1" applyFill="1" applyBorder="1" applyAlignment="1">
      <alignment horizontal="center" vertical="center"/>
    </xf>
    <xf numFmtId="0" fontId="0" fillId="10" borderId="8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31" xfId="0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0" fontId="21" fillId="0" borderId="33" xfId="0" applyFont="1" applyBorder="1" applyAlignment="1">
      <alignment horizontal="center"/>
    </xf>
    <xf numFmtId="0" fontId="21" fillId="0" borderId="34" xfId="0" applyFont="1" applyBorder="1" applyAlignment="1">
      <alignment horizontal="center"/>
    </xf>
    <xf numFmtId="0" fontId="21" fillId="11" borderId="27" xfId="0" applyFont="1" applyFill="1" applyBorder="1" applyAlignment="1">
      <alignment horizontal="center" vertical="center" wrapText="1"/>
    </xf>
    <xf numFmtId="0" fontId="21" fillId="11" borderId="28" xfId="0" applyFont="1" applyFill="1" applyBorder="1" applyAlignment="1">
      <alignment horizontal="center" vertical="center" wrapText="1"/>
    </xf>
    <xf numFmtId="0" fontId="21" fillId="11" borderId="131" xfId="0" applyFont="1" applyFill="1" applyBorder="1" applyAlignment="1">
      <alignment horizontal="center" vertical="center" wrapText="1"/>
    </xf>
    <xf numFmtId="0" fontId="13" fillId="7" borderId="1" xfId="6" applyFont="1" applyFill="1" applyBorder="1" applyAlignment="1" applyProtection="1">
      <alignment horizontal="left" vertical="center" wrapText="1"/>
    </xf>
    <xf numFmtId="0" fontId="15" fillId="5" borderId="1" xfId="6" applyFont="1" applyFill="1" applyBorder="1" applyAlignment="1" applyProtection="1">
      <alignment horizontal="left" vertical="center" wrapText="1"/>
    </xf>
    <xf numFmtId="0" fontId="13" fillId="6" borderId="1" xfId="6" applyFont="1" applyFill="1" applyBorder="1" applyAlignment="1" applyProtection="1">
      <alignment horizontal="left" vertical="center" wrapText="1"/>
    </xf>
    <xf numFmtId="0" fontId="13" fillId="0" borderId="1" xfId="6" applyFont="1" applyBorder="1" applyAlignment="1" applyProtection="1">
      <alignment horizontal="center" vertical="center" wrapText="1"/>
    </xf>
    <xf numFmtId="10" fontId="17" fillId="0" borderId="1" xfId="9" applyNumberFormat="1" applyFont="1" applyBorder="1" applyAlignment="1" applyProtection="1">
      <alignment horizontal="center" vertical="center"/>
      <protection hidden="1"/>
    </xf>
    <xf numFmtId="0" fontId="14" fillId="0" borderId="4" xfId="6" applyFont="1" applyBorder="1" applyAlignment="1" applyProtection="1">
      <alignment horizontal="center" vertical="center"/>
    </xf>
    <xf numFmtId="0" fontId="14" fillId="0" borderId="5" xfId="6" applyFont="1" applyBorder="1" applyAlignment="1" applyProtection="1">
      <alignment horizontal="center" vertical="center"/>
    </xf>
    <xf numFmtId="0" fontId="14" fillId="0" borderId="21" xfId="6" applyFont="1" applyBorder="1" applyAlignment="1" applyProtection="1">
      <alignment horizontal="center" vertical="center"/>
    </xf>
    <xf numFmtId="0" fontId="14" fillId="0" borderId="22" xfId="6" applyFont="1" applyBorder="1" applyAlignment="1" applyProtection="1">
      <alignment horizontal="center" vertical="center" wrapText="1"/>
    </xf>
    <xf numFmtId="0" fontId="14" fillId="0" borderId="16" xfId="6" applyFont="1" applyBorder="1" applyAlignment="1" applyProtection="1">
      <alignment horizontal="center" vertical="center"/>
    </xf>
    <xf numFmtId="0" fontId="14" fillId="0" borderId="23" xfId="6" applyFont="1" applyBorder="1" applyAlignment="1" applyProtection="1">
      <alignment horizontal="center" vertical="center"/>
    </xf>
    <xf numFmtId="0" fontId="14" fillId="0" borderId="17" xfId="6" applyFont="1" applyBorder="1" applyAlignment="1" applyProtection="1">
      <alignment horizontal="center" vertical="center"/>
    </xf>
    <xf numFmtId="0" fontId="14" fillId="0" borderId="0" xfId="6" applyFont="1" applyBorder="1" applyAlignment="1" applyProtection="1">
      <alignment horizontal="center" vertical="center"/>
    </xf>
    <xf numFmtId="0" fontId="14" fillId="0" borderId="18" xfId="6" applyFont="1" applyBorder="1" applyAlignment="1" applyProtection="1">
      <alignment horizontal="center" vertical="center"/>
    </xf>
    <xf numFmtId="0" fontId="14" fillId="0" borderId="19" xfId="6" applyFont="1" applyBorder="1" applyAlignment="1" applyProtection="1">
      <alignment horizontal="center" vertical="center"/>
    </xf>
    <xf numFmtId="0" fontId="14" fillId="0" borderId="15" xfId="6" applyFont="1" applyBorder="1" applyAlignment="1" applyProtection="1">
      <alignment horizontal="center" vertical="center"/>
    </xf>
    <xf numFmtId="0" fontId="14" fillId="0" borderId="14" xfId="6" applyFont="1" applyBorder="1" applyAlignment="1" applyProtection="1">
      <alignment horizontal="center" vertical="center"/>
    </xf>
    <xf numFmtId="0" fontId="13" fillId="0" borderId="1" xfId="5" applyFont="1" applyBorder="1" applyAlignment="1" applyProtection="1">
      <alignment horizontal="center" vertical="center" wrapText="1"/>
    </xf>
    <xf numFmtId="0" fontId="13" fillId="0" borderId="1" xfId="6" applyFont="1" applyBorder="1" applyAlignment="1" applyProtection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4" fillId="19" borderId="61" xfId="0" applyFont="1" applyFill="1" applyBorder="1" applyAlignment="1">
      <alignment horizontal="center" vertical="center"/>
    </xf>
    <xf numFmtId="0" fontId="4" fillId="19" borderId="62" xfId="0" applyFont="1" applyFill="1" applyBorder="1" applyAlignment="1">
      <alignment horizontal="center" vertical="center"/>
    </xf>
    <xf numFmtId="0" fontId="4" fillId="19" borderId="110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5" fillId="19" borderId="7" xfId="0" applyFont="1" applyFill="1" applyBorder="1" applyAlignment="1">
      <alignment horizontal="center" vertical="center" wrapText="1"/>
    </xf>
    <xf numFmtId="0" fontId="5" fillId="19" borderId="8" xfId="0" applyFont="1" applyFill="1" applyBorder="1" applyAlignment="1">
      <alignment horizontal="center" vertical="center" wrapText="1"/>
    </xf>
    <xf numFmtId="0" fontId="5" fillId="19" borderId="9" xfId="0" applyFont="1" applyFill="1" applyBorder="1" applyAlignment="1">
      <alignment horizontal="center" vertical="center" wrapText="1"/>
    </xf>
    <xf numFmtId="0" fontId="5" fillId="19" borderId="10" xfId="0" applyFont="1" applyFill="1" applyBorder="1" applyAlignment="1">
      <alignment horizontal="center" vertical="center" wrapText="1"/>
    </xf>
    <xf numFmtId="0" fontId="5" fillId="19" borderId="0" xfId="0" applyFont="1" applyFill="1" applyBorder="1" applyAlignment="1">
      <alignment horizontal="center" vertical="center" wrapText="1"/>
    </xf>
    <xf numFmtId="0" fontId="5" fillId="19" borderId="11" xfId="0" applyFont="1" applyFill="1" applyBorder="1" applyAlignment="1">
      <alignment horizontal="center" vertical="center" wrapText="1"/>
    </xf>
    <xf numFmtId="0" fontId="2" fillId="19" borderId="61" xfId="0" applyFont="1" applyFill="1" applyBorder="1" applyAlignment="1">
      <alignment horizontal="center" vertical="center"/>
    </xf>
    <xf numFmtId="0" fontId="2" fillId="19" borderId="62" xfId="0" applyFont="1" applyFill="1" applyBorder="1" applyAlignment="1">
      <alignment horizontal="center" vertical="center"/>
    </xf>
    <xf numFmtId="0" fontId="2" fillId="19" borderId="11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136" xfId="0" applyFont="1" applyBorder="1" applyAlignment="1">
      <alignment horizontal="center" wrapText="1"/>
    </xf>
    <xf numFmtId="0" fontId="1" fillId="0" borderId="144" xfId="0" applyFont="1" applyBorder="1" applyAlignment="1">
      <alignment horizontal="center" wrapText="1"/>
    </xf>
    <xf numFmtId="0" fontId="1" fillId="0" borderId="134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/>
    </xf>
    <xf numFmtId="0" fontId="32" fillId="2" borderId="11" xfId="0" applyFont="1" applyFill="1" applyBorder="1" applyAlignment="1">
      <alignment horizontal="center" vertical="center"/>
    </xf>
    <xf numFmtId="164" fontId="26" fillId="0" borderId="3" xfId="0" applyNumberFormat="1" applyFont="1" applyBorder="1" applyAlignment="1">
      <alignment horizontal="left" vertical="center" wrapText="1"/>
    </xf>
    <xf numFmtId="164" fontId="26" fillId="0" borderId="113" xfId="0" applyNumberFormat="1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2" borderId="143" xfId="0" applyFont="1" applyFill="1" applyBorder="1" applyAlignment="1">
      <alignment horizontal="center" vertical="center"/>
    </xf>
    <xf numFmtId="0" fontId="35" fillId="0" borderId="0" xfId="0" applyFont="1" applyAlignment="1">
      <alignment horizontal="center"/>
    </xf>
    <xf numFmtId="43" fontId="36" fillId="0" borderId="61" xfId="11" applyFont="1" applyBorder="1" applyAlignment="1">
      <alignment horizontal="center" vertical="center"/>
    </xf>
    <xf numFmtId="43" fontId="36" fillId="0" borderId="62" xfId="11" applyFont="1" applyBorder="1" applyAlignment="1">
      <alignment horizontal="center" vertical="center"/>
    </xf>
    <xf numFmtId="43" fontId="36" fillId="0" borderId="110" xfId="11" applyFont="1" applyBorder="1" applyAlignment="1">
      <alignment horizontal="center" vertical="center"/>
    </xf>
    <xf numFmtId="0" fontId="5" fillId="3" borderId="45" xfId="0" applyFont="1" applyFill="1" applyBorder="1" applyAlignment="1">
      <alignment horizontal="center" vertical="center" wrapText="1"/>
    </xf>
  </cellXfs>
  <cellStyles count="14">
    <cellStyle name="Excel Built-in Normal" xfId="5" xr:uid="{00000000-0005-0000-0000-000000000000}"/>
    <cellStyle name="Moeda 2" xfId="13" xr:uid="{00000000-0005-0000-0000-000001000000}"/>
    <cellStyle name="Moeda 3" xfId="7" xr:uid="{00000000-0005-0000-0000-000002000000}"/>
    <cellStyle name="Normal" xfId="0" builtinId="0"/>
    <cellStyle name="Normal 2" xfId="1" xr:uid="{00000000-0005-0000-0000-000004000000}"/>
    <cellStyle name="Normal 2 2" xfId="2" xr:uid="{00000000-0005-0000-0000-000005000000}"/>
    <cellStyle name="Normal 2 2 2" xfId="6" xr:uid="{00000000-0005-0000-0000-000006000000}"/>
    <cellStyle name="Normal 2 3" xfId="10" xr:uid="{00000000-0005-0000-0000-000007000000}"/>
    <cellStyle name="Porcentagem" xfId="12" builtinId="5"/>
    <cellStyle name="Porcentagem 2" xfId="4" xr:uid="{00000000-0005-0000-0000-000009000000}"/>
    <cellStyle name="Porcentagem 2 2" xfId="9" xr:uid="{00000000-0005-0000-0000-00000A000000}"/>
    <cellStyle name="Separador de milhares 4" xfId="8" xr:uid="{00000000-0005-0000-0000-00000B000000}"/>
    <cellStyle name="Vírgula" xfId="11" builtinId="3"/>
    <cellStyle name="Vírgula 2" xfId="3" xr:uid="{00000000-0005-0000-0000-00000D000000}"/>
  </cellStyles>
  <dxfs count="8">
    <dxf>
      <font>
        <color rgb="FF006100"/>
      </font>
      <fill>
        <patternFill>
          <bgColor rgb="FFC6EFCE"/>
        </patternFill>
      </fill>
    </dxf>
    <dxf>
      <font>
        <color theme="4" tint="-0.24994659260841701"/>
      </font>
      <fill>
        <patternFill>
          <fgColor theme="4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C7CE"/>
        </patternFill>
      </fill>
    </dxf>
    <dxf>
      <font>
        <color auto="1"/>
      </font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ABC!$I$6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ABC!$A$7:$A$96</c:f>
              <c:strCache>
                <c:ptCount val="90"/>
                <c:pt idx="0">
                  <c:v>AR CONDICIONADO SPLIT INVERTER, PISO TETO, 36000 BTU/H, CICLO FRIO - FORNECIMENTO E INSTALAÇÃO.</c:v>
                </c:pt>
                <c:pt idx="1">
                  <c:v>AR CONDICIONADO SPLIT INVERTER, PISO TETO, 36000 BTU/H, CICLO FRIO - FORNECIMENTO E INSTALAÇÃO.</c:v>
                </c:pt>
                <c:pt idx="2">
                  <c:v>REVESTIMENTO CERÂMICO PARA PISO COM PLACAS TIPO ESMALTADA EXTRA DE DIMENSÕES 45X45 CM APLICADA EM AMBIENTES DE ÁREA MAIOR QUE 10 M2. </c:v>
                </c:pt>
                <c:pt idx="3">
                  <c:v>REVESTIMENTO CERÂMICO PARA PISO COM PLACAS TIPO ESMALTADA EXTRA DE DIMENSÕES 45X45 CM APLICADA EM AMBIENTES DE ÁREA MAIOR QUE 10 M2. </c:v>
                </c:pt>
                <c:pt idx="4">
                  <c:v>CONTRAPISO EM ARGAMASSA TRAÇO 1:4 (CIMENTO E AREIA), PREPARO MANUAL, APLICADO EM ÁREAS MOLHADAS SOBRE LAJE, ADERIDO, ACABAMENTO NÃO REFORÇADO, ESPESSURA 2CM.</c:v>
                </c:pt>
                <c:pt idx="5">
                  <c:v>CONTRAPISO EM ARGAMASSA TRAÇO 1:4 (CIMENTO E AREIA), PREPARO MANUAL, APLICADO EM ÁREAS MOLHADAS SOBRE LAJE, ADERIDO, ACABAMENTO NÃO REFORÇADO, ESPESSURA 2CM.</c:v>
                </c:pt>
                <c:pt idx="6">
                  <c:v>Remoção e Instalação de persiana vertical em tecido de nylon</c:v>
                </c:pt>
                <c:pt idx="7">
                  <c:v>Remoção e Instalação de persiana vertical em tecido de nylon</c:v>
                </c:pt>
                <c:pt idx="8">
                  <c:v>AR CONDICIONADO SPLIT INVERTER, PISO TETO, 24000 BTU/H, QUENTE/FRIO - FORNECIMENTO E INSTALAÇÃO.</c:v>
                </c:pt>
                <c:pt idx="9">
                  <c:v>DEMOLIÇÃO DE REVESTIMENTO CERÂMICO, DE FORMA MANUAL, SEM REAPROVEITAMENTO.</c:v>
                </c:pt>
                <c:pt idx="10">
                  <c:v>DEMOLIÇÃO DE REVESTIMENTO CERÂMICO, DE FORMA MANUAL, SEM REAPROVEITAMENTO.</c:v>
                </c:pt>
                <c:pt idx="11">
                  <c:v>APLICAÇÃO E LIXAMENTO DE MASSA LÁTEX EM PAREDES, DUAS DEMÃOS. </c:v>
                </c:pt>
                <c:pt idx="12">
                  <c:v>Aquisição e instalação de divisórias e vidro</c:v>
                </c:pt>
                <c:pt idx="13">
                  <c:v>AR CONDICIONADO SPLIT INVERTER, PISO TETO, 24000 BTU/H, QUENTE/FRIO - FORNECIMENTO E INSTALAÇÃO.</c:v>
                </c:pt>
                <c:pt idx="14">
                  <c:v>APLICAÇÃO MANUAL DE PINTURA COM TINTA LÁTEX ACRÍLICA EM PAREDES, DUAS DEMÃOS (Tinta latex acrilica premium, cor branco fosco).</c:v>
                </c:pt>
                <c:pt idx="15">
                  <c:v>AR CONDICIONADO SPLIT INVERTER, HI-WALL (PAREDE), 12000 BTU/H, CICLO FRIO - FORNECIMENTO E INSTALAÇÃO.</c:v>
                </c:pt>
                <c:pt idx="16">
                  <c:v>AR CONDICIONADO SPLIT INVERTER, HI-WALL (PAREDE), 12000 BTU/H, CICLO FRIO - FORNECIMENTO E INSTALAÇÃO.</c:v>
                </c:pt>
                <c:pt idx="17">
                  <c:v>APLICAÇÃO E LIXAMENTO DE MASSA LÁTEX EM PAREDES, DUAS DEMÃOS. </c:v>
                </c:pt>
                <c:pt idx="18">
                  <c:v>Serviço de desmontagem de paredes divisórias existentes com reaproveitamento</c:v>
                </c:pt>
                <c:pt idx="19">
                  <c:v>APLICAÇÃO MANUAL DE PINTURA COM TINTA LÁTEX ACRÍLICA EM PAREDES, DUAS DEMÃOS (Tinta latex acrilica premium, cor branco fosco).</c:v>
                </c:pt>
                <c:pt idx="20">
                  <c:v>INSTALACAO E MONTAGEM DE REDE LOCAL DE CONECTIVIDADE</c:v>
                </c:pt>
                <c:pt idx="21">
                  <c:v>DUTO DE ENTULHO (ALUGUEL MENSAL), INCLUSIVE MONTA/DESMONTAGEM</c:v>
                </c:pt>
                <c:pt idx="22">
                  <c:v>TOMADA BAIXA DE EMBUTIR (4 MÓDULOS), 2P+T 10 A, INCLUINDO SUPORTE E PLACA - FORNECIMENTO E INSTALAÇÃO (COM TOMADA DE REDE LÓGICA)</c:v>
                </c:pt>
                <c:pt idx="23">
                  <c:v>TOMADA BAIXA DE EMBUTIR (4 MÓDULOS), 2P+T 10 A, INCLUINDO SUPORTE E PLACA - FORNECIMENTO E INSTALAÇÃO (COM TOMADA DE REDE LÓGICA)</c:v>
                </c:pt>
                <c:pt idx="24">
                  <c:v>AR CONDICIONADO SPLIT INVERTER, HI-WALL (PAREDE), 9000 BTU/H, CICLO FRIO - FORNECIMENTO E INSTALAÇÃO.</c:v>
                </c:pt>
                <c:pt idx="25">
                  <c:v>ELETRODUTO FLEXÍVEL CORRUGADO, PEAD, DN 63 (2")  - FORNECIMENTO E INSTALAÇÃO</c:v>
                </c:pt>
                <c:pt idx="26">
                  <c:v>APLICAÇÃO MANUAL DE FUNDO SELADOR ACRÍLICO EM SUPERFÍCIES INTERNAS DA SACADA DE EDIFÍCIOS DE MÚLTIPLOS PAVIMENTOS. </c:v>
                </c:pt>
                <c:pt idx="27">
                  <c:v>AR CONDICIONADO SPLIT INVERTER, HI-WALL (PAREDE), 18000 BTU/H, CICLO FRIO - FORNECIMENTO E INSTALAÇÃO.</c:v>
                </c:pt>
                <c:pt idx="28">
                  <c:v>LUMINÁRIA COMERCIAL CHANFRADA DE SOBREPOR COMPLETA, PARA QUATRO (4) LÂMPADAS TUBULARES LED 4X18W-ØT8, TEMPERATURA DA COR 6500K, FORNECIMENTO E INSTALAÇÃO, INCLUSIVE BASE E LÂMPADA</c:v>
                </c:pt>
                <c:pt idx="29">
                  <c:v>Lâmpada tubolar led T8, 16w, bivolt</c:v>
                </c:pt>
                <c:pt idx="30">
                  <c:v>LIMPEZA GERAL DA OBRA AO FINAL DOS SERVIÇOS</c:v>
                </c:pt>
                <c:pt idx="31">
                  <c:v>CABO DE COBRE FLEXÍVEL ISOLADO, 2,5 MM², ANTI-CHAMA 450/750 V, PARA CIRCUITOS TERMINAIS - FORNECIMENTO E INSTALAÇÃO (azul, preto, branco)</c:v>
                </c:pt>
                <c:pt idx="32">
                  <c:v>Serviço de montagem de paredes divisórias existentes</c:v>
                </c:pt>
                <c:pt idx="33">
                  <c:v>APLICAÇÃO MANUAL DE FUNDO SELADOR ACRÍLICO EM SUPERFÍCIES INTERNAS DA SACADA DE EDIFÍCIOS DE MÚLTIPLOS PAVIMENTOS. </c:v>
                </c:pt>
                <c:pt idx="34">
                  <c:v>BANCADA DE GRANITO CINZA POLIDO, DE 1,50 X 0,60 M, PARA PIA DE COZINHA - FORNECIMENTO E INSTALAÇÃO. </c:v>
                </c:pt>
                <c:pt idx="35">
                  <c:v>VASO SANITÁRIO SIFONADO COM CAIXA ACOPLADA LOUÇA BRANCA - FORNECIMENTO E INSTALAÇÃO</c:v>
                </c:pt>
                <c:pt idx="36">
                  <c:v>TUBO, PVC, SOLDÁVEL, DN 25MM, INSTALADO EM RAMAL OU SUB-RAMAL DE ÁGUA - FORNECIMENTO E INSTALAÇÃO</c:v>
                </c:pt>
                <c:pt idx="37">
                  <c:v>TUBO, PVC, SOLDÁVEL, DN 25MM, INSTALADO EM RAMAL OU SUB-RAMAL DE ÁGUA - FORNECIMENTO E INSTALAÇÃO</c:v>
                </c:pt>
                <c:pt idx="38">
                  <c:v>AR CONDICIONADO SPLIT INVERTER, HI-WALL (PAREDE), 9000 BTU/H, CICLO FRIO - FORNECIMENTO E INSTALAÇÃO.</c:v>
                </c:pt>
                <c:pt idx="39">
                  <c:v>BANCADA DE GRANITO CINZA POLIDO, DE 1,50 X 0,60 M, PARA PIA DE COZINHA - FORNECIMENTO E INSTALAÇÃO. </c:v>
                </c:pt>
                <c:pt idx="40">
                  <c:v>CANALETA EM PVC PARA INSTALAÇÃO ELÉTRICA APARENTE, INCLUSIVE CONEXÕES, DIMENSÕES 50 X 20 MM</c:v>
                </c:pt>
                <c:pt idx="41">
                  <c:v>EXTINTOR DE INCENDIO PORTATIL COM CARGA DE GAS CARBONICO CO2 DE 6 KG, CLASSE BC</c:v>
                </c:pt>
                <c:pt idx="42">
                  <c:v>FORNECIMENTO E COLOCAÇÃO DE PLACA DE OBRA EM CHAPA GALVANIZADA (3,00 X 1,5 0 M) - EM CHAPA GALVANIZADA 0,26 AFIXADAS COM REBITES 540 E PARAFUSOS 3/8, EM ESTRUTURA METÁLICA VIGA U 2" ENRIJECIDA COM METALON 20 X 20, SUPORTE EM EUCALIPTO AUTOCLAVADO PINTADAS</c:v>
                </c:pt>
                <c:pt idx="43">
                  <c:v>LAVATÓRIO LOUÇA BRANCA SUSPENSO, 29,5 X 39CM OU EQUIVALENTE, PADRÃO POPULAR, INCLUSO SIFÃO TIPO GARRAFA EM PVC, VÁLVULA E ENGATE FLEXÍVEL 30CM EM PLÁSTICO E TORNEIRA CROMADA DE MESA, PADRÃO POPULAR - FORNECIMENTO E INSTALAÇÃO.</c:v>
                </c:pt>
                <c:pt idx="44">
                  <c:v>Papeleira plastica tipo dispenser para papel higienico rolão, incluso fixação</c:v>
                </c:pt>
                <c:pt idx="45">
                  <c:v>Saboneteira plastica tipo dispenser para sabonete liquido com reservatorio 800 a 1500 ml</c:v>
                </c:pt>
                <c:pt idx="46">
                  <c:v>Fornecimento e instalação de exaustor para banheiro, bivolt, ref.: C 80 A, da Ventokit ou similar</c:v>
                </c:pt>
                <c:pt idx="47">
                  <c:v>Lâmpada tubolar led T8, 16w, bivolt</c:v>
                </c:pt>
                <c:pt idx="48">
                  <c:v>TRANSPORTE COM CAMINHÃO BASCULANTE DE 18 M³, EM VIA URBANA PAVIMENTADA, DMT ATÉ 30 KM (UNIDADE: M3XKM)</c:v>
                </c:pt>
                <c:pt idx="49">
                  <c:v>TRANSPORTE COM CAMINHÃO BASCULANTE DE 18 M³, EM VIA URBANA PAVIMENTADA, DMT ATÉ 30 KM (UNIDADE: M3XKM)</c:v>
                </c:pt>
                <c:pt idx="50">
                  <c:v>SABONETEIRA PLASTICA TIPO DISPENSER PARA SABONETE LIQUIDO COM RESERVATORIO 800 A 1500 ML, INCLUSO FIXAÇÃO.</c:v>
                </c:pt>
                <c:pt idx="51">
                  <c:v>Remoção de prateleiras sem reaproveitamento</c:v>
                </c:pt>
                <c:pt idx="52">
                  <c:v>Aquisição e Inatalação de porta de 0,80m x 2,10m</c:v>
                </c:pt>
                <c:pt idx="53">
                  <c:v>Papeleira plastica tipo dispenser para papel higienico rolão, incluso fixação</c:v>
                </c:pt>
                <c:pt idx="54">
                  <c:v>Aquisição e instalação de divisória Naval (painel cego), e=35mm, com perfis em aço ou similar</c:v>
                </c:pt>
                <c:pt idx="55">
                  <c:v>Pia de cozinha em aço inox 1,20x0,60m c/ 1 cuba, sem valvula (padrão comercial)</c:v>
                </c:pt>
                <c:pt idx="56">
                  <c:v>TORNEIRA CROMADA DE MESA, 1/2 OU 3/4, PARA LAVATÓRIO, PADRÃO MÉDIO - FORNECIMENTO E INSTALAÇÃO</c:v>
                </c:pt>
                <c:pt idx="57">
                  <c:v>REMOÇÃO DE PAREDES, CHAPAS E PERFIS DE DRYWALL, DE FORMA MANUAL, SEM REAPROVEITAMENTO</c:v>
                </c:pt>
                <c:pt idx="58">
                  <c:v>VASO SANITÁRIO SIFONADO COM CAIXA ACOPLADA LOUÇA BRANCA - FORNECIMENTO E INSTALAÇÃO</c:v>
                </c:pt>
                <c:pt idx="59">
                  <c:v>Remoção e instalação de espelho do banheiros masculino e feminino</c:v>
                </c:pt>
                <c:pt idx="60">
                  <c:v>Pia de cozinha em aço inox 1,20x0,60m c/ 1 cuba, sem valvula (padrão comercial)</c:v>
                </c:pt>
                <c:pt idx="61">
                  <c:v>Aquisição e instalação de forro de gesso</c:v>
                </c:pt>
                <c:pt idx="62">
                  <c:v>Instalação de forro de gesso</c:v>
                </c:pt>
                <c:pt idx="63">
                  <c:v>TORNEIRA CROMADA TUBO MÓVEL, DE MESA, 1/2 OU 3/4, PARA PIA DE COZINHA, PADRÃO ALTO - FORNECIMENTO E INSTALAÇÃO</c:v>
                </c:pt>
                <c:pt idx="64">
                  <c:v>ASSENTO SANITÁRIO CONVENCIONAL - FORNECIMENTO E INSTALACAO</c:v>
                </c:pt>
                <c:pt idx="65">
                  <c:v>ASSENTO SANITÁRIO CONVENCIONAL - FORNECIMENTO E INSTALACAO</c:v>
                </c:pt>
                <c:pt idx="66">
                  <c:v>LAVATÓRIO LOUÇA BRANCA SUSPENSO, 29,5 X 39CM OU EQUIVALENTE, PADRÃO POPULAR, INCLUSO SIFÃO TIPO GARRAFA EM PVC, VÁLVULA E ENGATE FLEXÍVEL 30CM EM PLÁSTICO E TORNEIRA CROMADA DE MESA, PADRÃO POPULAR - FORNECIMENTO E INSTALAÇÃO.</c:v>
                </c:pt>
                <c:pt idx="67">
                  <c:v>TORNEIRA CROMADA TUBO MÓVEL, DE MESA, 1/2 OU 3/4, PARA PIA DE COZINHA, PADRÃO ALTO - FORNECIMENTO E INSTALAÇÃO</c:v>
                </c:pt>
                <c:pt idx="68">
                  <c:v>CHUVEIRO ELÉTRICO COMUM CORPO PLÁSTICO, TIPO DUCHA  FORNECIMENTO E INSTALAÇÃO</c:v>
                </c:pt>
                <c:pt idx="69">
                  <c:v>DESMONTAGEM E RETIRADA DE REDES DE DUTOS DE AR CONDICIONADO</c:v>
                </c:pt>
                <c:pt idx="70">
                  <c:v>Remoção de bancada/copa </c:v>
                </c:pt>
                <c:pt idx="71">
                  <c:v>TORNEIRA CROMADA DE MESA, 1/2 OU 3/4, PARA LAVATÓRIO, PADRÃO MÉDIO - FORNECIMENTO E INSTALAÇÃO</c:v>
                </c:pt>
                <c:pt idx="72">
                  <c:v>Remoção de bancada/copa </c:v>
                </c:pt>
                <c:pt idx="73">
                  <c:v>CHUVEIRO ELÉTRICO COMUM CORPO PLÁSTICO, TIPO DUCHA  FORNECIMENTO E INSTALAÇÃO</c:v>
                </c:pt>
                <c:pt idx="74">
                  <c:v>TE, PVC, SOLDÁVEL, DN 25MM, INSTALADO EM RAMAL OU SUB-RAMAL DE ÁGUA - FORNECIMENTO E INSTALAÇÃO.</c:v>
                </c:pt>
                <c:pt idx="75">
                  <c:v>TE, PVC, SOLDÁVEL, DN 25MM, INSTALADO EM RAMAL OU SUB-RAMAL DE ÁGUA - FORNECIMENTO E INSTALAÇÃO.</c:v>
                </c:pt>
                <c:pt idx="76">
                  <c:v>REMOÇÃO DE METAIS COMUNS (CONDUÍTE, SIFÃO, REGISTRO, TORNEIRAS)</c:v>
                </c:pt>
                <c:pt idx="77">
                  <c:v>DESMONTAGEM E RETIRADA DE REDES DE DUTOS DE AR CONDICIONADO</c:v>
                </c:pt>
                <c:pt idx="78">
                  <c:v>REMOÇÃO DE LOUÇAS, DE FORMA MANUAL, SEM REAPROVEITAMENTO. </c:v>
                </c:pt>
                <c:pt idx="79">
                  <c:v>JOELHO 90 GRAUS, PVC, SOLDÁVEL, DN 25MM, INSTALADO EM RAMAL OU SUB-RAMAL DE ÁGUA - FORNECIMENTO E INSTALAÇÃO.</c:v>
                </c:pt>
                <c:pt idx="80">
                  <c:v>JOELHO 90 GRAUS, PVC, SOLDÁVEL, DN 25MM, INSTALADO EM RAMAL OU SUB-RAMAL DE ÁGUA - FORNECIMENTO E INSTALAÇÃO.</c:v>
                </c:pt>
                <c:pt idx="81">
                  <c:v>REMOÇÃO DE METAIS COMUNS (CONDUÍTE, SIFÃO, REGISTRO, TORNEIRAS)</c:v>
                </c:pt>
                <c:pt idx="82">
                  <c:v>LIXA EM FOLHA PARA PAREDE OU MADEIRA, NUMERO 120, COR VERMELHA</c:v>
                </c:pt>
                <c:pt idx="83">
                  <c:v>LIXA EM FOLHA PARA PAREDE OU MADEIRA, NUMERO 120, COR VERMELHA</c:v>
                </c:pt>
                <c:pt idx="84">
                  <c:v>FITA ISOLANTE ADESIVA ANTICHAMA, USO ATE 750 V, EM ROLO DE 19 MM X 5 M</c:v>
                </c:pt>
                <c:pt idx="85">
                  <c:v>FITA VEDA ROSCA EM ROLOS DE 18 MM X 10 M (L X C)</c:v>
                </c:pt>
                <c:pt idx="86">
                  <c:v>FITA VEDA ROSCA EM ROLOS DE 18 MM X 10 M (L X C)</c:v>
                </c:pt>
                <c:pt idx="87">
                  <c:v>REMOÇÃO DE LOUÇAS, DE FORMA MANUAL, SEM REAPROVEITAMENTO. </c:v>
                </c:pt>
                <c:pt idx="88">
                  <c:v>Cap pvc, soldavel, 20 mm, para agua fria predial.</c:v>
                </c:pt>
                <c:pt idx="89">
                  <c:v>Cap pvc, soldavel, 20 mm, para agua fria predial</c:v>
                </c:pt>
              </c:strCache>
            </c:strRef>
          </c:cat>
          <c:val>
            <c:numRef>
              <c:f>ABC!$I$7:$I$96</c:f>
              <c:numCache>
                <c:formatCode>0.00%</c:formatCode>
                <c:ptCount val="90"/>
                <c:pt idx="0">
                  <c:v>0.15160689941595548</c:v>
                </c:pt>
                <c:pt idx="1">
                  <c:v>0.12994877092796187</c:v>
                </c:pt>
                <c:pt idx="2">
                  <c:v>6.887490236343162E-2</c:v>
                </c:pt>
                <c:pt idx="3">
                  <c:v>6.8459968926717657E-2</c:v>
                </c:pt>
                <c:pt idx="4">
                  <c:v>5.3112410834752821E-2</c:v>
                </c:pt>
                <c:pt idx="5">
                  <c:v>5.2792437747262402E-2</c:v>
                </c:pt>
                <c:pt idx="6">
                  <c:v>3.6004627576954579E-2</c:v>
                </c:pt>
                <c:pt idx="7">
                  <c:v>3.6004627576954579E-2</c:v>
                </c:pt>
                <c:pt idx="8">
                  <c:v>3.1932380044112821E-2</c:v>
                </c:pt>
                <c:pt idx="9">
                  <c:v>2.7244190013681502E-2</c:v>
                </c:pt>
                <c:pt idx="10">
                  <c:v>2.7080058740823719E-2</c:v>
                </c:pt>
                <c:pt idx="11">
                  <c:v>2.2583522774712775E-2</c:v>
                </c:pt>
                <c:pt idx="12">
                  <c:v>1.9741708106723609E-2</c:v>
                </c:pt>
                <c:pt idx="13">
                  <c:v>1.0644126681370939E-2</c:v>
                </c:pt>
                <c:pt idx="14">
                  <c:v>1.9817881623005729E-2</c:v>
                </c:pt>
                <c:pt idx="15">
                  <c:v>1.4146590636650042E-2</c:v>
                </c:pt>
                <c:pt idx="16">
                  <c:v>1.8862120848866723E-2</c:v>
                </c:pt>
                <c:pt idx="17">
                  <c:v>1.5605298240314928E-2</c:v>
                </c:pt>
                <c:pt idx="18">
                  <c:v>1.4236976016755802E-2</c:v>
                </c:pt>
                <c:pt idx="19">
                  <c:v>1.3694229917245239E-2</c:v>
                </c:pt>
                <c:pt idx="20">
                  <c:v>1.1787205232334156E-2</c:v>
                </c:pt>
                <c:pt idx="21">
                  <c:v>1.1179311629157172E-2</c:v>
                </c:pt>
                <c:pt idx="22">
                  <c:v>9.324784696137246E-3</c:v>
                </c:pt>
                <c:pt idx="23">
                  <c:v>9.324784696137246E-3</c:v>
                </c:pt>
                <c:pt idx="24">
                  <c:v>8.5074382655109786E-3</c:v>
                </c:pt>
                <c:pt idx="25">
                  <c:v>7.039525460735602E-3</c:v>
                </c:pt>
                <c:pt idx="26">
                  <c:v>6.9675821280575272E-3</c:v>
                </c:pt>
                <c:pt idx="27">
                  <c:v>6.8247185418411392E-3</c:v>
                </c:pt>
                <c:pt idx="28">
                  <c:v>6.1300982296970076E-3</c:v>
                </c:pt>
                <c:pt idx="29">
                  <c:v>5.9569035556630351E-3</c:v>
                </c:pt>
                <c:pt idx="30">
                  <c:v>6.2891629824631838E-3</c:v>
                </c:pt>
                <c:pt idx="31">
                  <c:v>4.9289093613968851E-3</c:v>
                </c:pt>
                <c:pt idx="32">
                  <c:v>4.8992719929660585E-3</c:v>
                </c:pt>
                <c:pt idx="33">
                  <c:v>4.8146251675125892E-3</c:v>
                </c:pt>
                <c:pt idx="34">
                  <c:v>4.2646860595461711E-3</c:v>
                </c:pt>
                <c:pt idx="35">
                  <c:v>4.0220686696957157E-3</c:v>
                </c:pt>
                <c:pt idx="36">
                  <c:v>4.020516746093261E-3</c:v>
                </c:pt>
                <c:pt idx="37">
                  <c:v>4.020516746093261E-3</c:v>
                </c:pt>
                <c:pt idx="38">
                  <c:v>4.2537191327554893E-3</c:v>
                </c:pt>
                <c:pt idx="39">
                  <c:v>3.4117488476369368E-3</c:v>
                </c:pt>
                <c:pt idx="40">
                  <c:v>3.271454953975011E-3</c:v>
                </c:pt>
                <c:pt idx="41">
                  <c:v>2.483077763927902E-3</c:v>
                </c:pt>
                <c:pt idx="42">
                  <c:v>2.5991607497256749E-3</c:v>
                </c:pt>
                <c:pt idx="43">
                  <c:v>2.0504014635634653E-3</c:v>
                </c:pt>
                <c:pt idx="44">
                  <c:v>1.993290674993123E-3</c:v>
                </c:pt>
                <c:pt idx="45">
                  <c:v>1.945801812758002E-3</c:v>
                </c:pt>
                <c:pt idx="46">
                  <c:v>1.6349411690289282E-3</c:v>
                </c:pt>
                <c:pt idx="47">
                  <c:v>1.5885076148434761E-3</c:v>
                </c:pt>
                <c:pt idx="48">
                  <c:v>1.6851659844079234E-3</c:v>
                </c:pt>
                <c:pt idx="49">
                  <c:v>1.6752590709193406E-3</c:v>
                </c:pt>
                <c:pt idx="50">
                  <c:v>1.5161258980249778E-3</c:v>
                </c:pt>
                <c:pt idx="51">
                  <c:v>1.4630422009588087E-3</c:v>
                </c:pt>
                <c:pt idx="52">
                  <c:v>1.3326057589560067E-3</c:v>
                </c:pt>
                <c:pt idx="53">
                  <c:v>1.3288604499954153E-3</c:v>
                </c:pt>
                <c:pt idx="54">
                  <c:v>1.1173849937675558E-3</c:v>
                </c:pt>
                <c:pt idx="55">
                  <c:v>1.0975203716561326E-3</c:v>
                </c:pt>
                <c:pt idx="56">
                  <c:v>1.0153718822995179E-3</c:v>
                </c:pt>
                <c:pt idx="57">
                  <c:v>1.0169839827517822E-3</c:v>
                </c:pt>
                <c:pt idx="58">
                  <c:v>8.0441373393914321E-4</c:v>
                </c:pt>
                <c:pt idx="59">
                  <c:v>8.6100378583548766E-4</c:v>
                </c:pt>
                <c:pt idx="60">
                  <c:v>7.3168024777075515E-4</c:v>
                </c:pt>
                <c:pt idx="61">
                  <c:v>7.0726331642546414E-4</c:v>
                </c:pt>
                <c:pt idx="62">
                  <c:v>7.6784195700625377E-4</c:v>
                </c:pt>
                <c:pt idx="63">
                  <c:v>5.5409880302051124E-4</c:v>
                </c:pt>
                <c:pt idx="64">
                  <c:v>5.4168341420087179E-4</c:v>
                </c:pt>
                <c:pt idx="65">
                  <c:v>4.5140284516739316E-4</c:v>
                </c:pt>
                <c:pt idx="66">
                  <c:v>4.1008029271269301E-4</c:v>
                </c:pt>
                <c:pt idx="67">
                  <c:v>3.693992020136742E-4</c:v>
                </c:pt>
                <c:pt idx="68">
                  <c:v>3.2155857042866329E-4</c:v>
                </c:pt>
                <c:pt idx="69">
                  <c:v>2.7375430333757188E-4</c:v>
                </c:pt>
                <c:pt idx="70">
                  <c:v>2.6236472252416724E-4</c:v>
                </c:pt>
                <c:pt idx="71">
                  <c:v>2.0307437645990359E-4</c:v>
                </c:pt>
                <c:pt idx="72">
                  <c:v>1.7490981501611151E-4</c:v>
                </c:pt>
                <c:pt idx="73">
                  <c:v>1.6077928521433164E-4</c:v>
                </c:pt>
                <c:pt idx="74">
                  <c:v>1.3346542981112474E-4</c:v>
                </c:pt>
                <c:pt idx="75">
                  <c:v>1.3346542981112474E-4</c:v>
                </c:pt>
                <c:pt idx="76">
                  <c:v>1.4388612447703499E-4</c:v>
                </c:pt>
                <c:pt idx="77">
                  <c:v>1.3687715166878594E-4</c:v>
                </c:pt>
                <c:pt idx="78">
                  <c:v>1.0266347991569866E-4</c:v>
                </c:pt>
                <c:pt idx="79">
                  <c:v>9.3860339476474681E-5</c:v>
                </c:pt>
                <c:pt idx="80">
                  <c:v>9.3860339476474681E-5</c:v>
                </c:pt>
                <c:pt idx="81">
                  <c:v>8.6331674686220992E-5</c:v>
                </c:pt>
                <c:pt idx="82">
                  <c:v>7.6561564387776966E-5</c:v>
                </c:pt>
                <c:pt idx="83">
                  <c:v>7.6561564387776966E-5</c:v>
                </c:pt>
                <c:pt idx="84">
                  <c:v>5.8600635228698481E-5</c:v>
                </c:pt>
                <c:pt idx="85">
                  <c:v>2.5886085688948374E-5</c:v>
                </c:pt>
                <c:pt idx="86">
                  <c:v>2.5886085688948374E-5</c:v>
                </c:pt>
                <c:pt idx="87">
                  <c:v>2.0532695983139731E-5</c:v>
                </c:pt>
                <c:pt idx="88">
                  <c:v>1.1422157714068349E-5</c:v>
                </c:pt>
                <c:pt idx="89">
                  <c:v>8.5666182855512622E-6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6-4E0D-8878-B76C3C0EA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8847263"/>
        <c:axId val="129861071"/>
      </c:barChart>
      <c:lineChart>
        <c:grouping val="standard"/>
        <c:varyColors val="0"/>
        <c:ser>
          <c:idx val="1"/>
          <c:order val="1"/>
          <c:tx>
            <c:strRef>
              <c:f>ABC!$J$6</c:f>
              <c:strCache>
                <c:ptCount val="1"/>
                <c:pt idx="0">
                  <c:v>%ACUM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ABC!$A$7:$A$96</c:f>
              <c:strCache>
                <c:ptCount val="90"/>
                <c:pt idx="0">
                  <c:v>AR CONDICIONADO SPLIT INVERTER, PISO TETO, 36000 BTU/H, CICLO FRIO - FORNECIMENTO E INSTALAÇÃO.</c:v>
                </c:pt>
                <c:pt idx="1">
                  <c:v>AR CONDICIONADO SPLIT INVERTER, PISO TETO, 36000 BTU/H, CICLO FRIO - FORNECIMENTO E INSTALAÇÃO.</c:v>
                </c:pt>
                <c:pt idx="2">
                  <c:v>REVESTIMENTO CERÂMICO PARA PISO COM PLACAS TIPO ESMALTADA EXTRA DE DIMENSÕES 45X45 CM APLICADA EM AMBIENTES DE ÁREA MAIOR QUE 10 M2. </c:v>
                </c:pt>
                <c:pt idx="3">
                  <c:v>REVESTIMENTO CERÂMICO PARA PISO COM PLACAS TIPO ESMALTADA EXTRA DE DIMENSÕES 45X45 CM APLICADA EM AMBIENTES DE ÁREA MAIOR QUE 10 M2. </c:v>
                </c:pt>
                <c:pt idx="4">
                  <c:v>CONTRAPISO EM ARGAMASSA TRAÇO 1:4 (CIMENTO E AREIA), PREPARO MANUAL, APLICADO EM ÁREAS MOLHADAS SOBRE LAJE, ADERIDO, ACABAMENTO NÃO REFORÇADO, ESPESSURA 2CM.</c:v>
                </c:pt>
                <c:pt idx="5">
                  <c:v>CONTRAPISO EM ARGAMASSA TRAÇO 1:4 (CIMENTO E AREIA), PREPARO MANUAL, APLICADO EM ÁREAS MOLHADAS SOBRE LAJE, ADERIDO, ACABAMENTO NÃO REFORÇADO, ESPESSURA 2CM.</c:v>
                </c:pt>
                <c:pt idx="6">
                  <c:v>Remoção e Instalação de persiana vertical em tecido de nylon</c:v>
                </c:pt>
                <c:pt idx="7">
                  <c:v>Remoção e Instalação de persiana vertical em tecido de nylon</c:v>
                </c:pt>
                <c:pt idx="8">
                  <c:v>AR CONDICIONADO SPLIT INVERTER, PISO TETO, 24000 BTU/H, QUENTE/FRIO - FORNECIMENTO E INSTALAÇÃO.</c:v>
                </c:pt>
                <c:pt idx="9">
                  <c:v>DEMOLIÇÃO DE REVESTIMENTO CERÂMICO, DE FORMA MANUAL, SEM REAPROVEITAMENTO.</c:v>
                </c:pt>
                <c:pt idx="10">
                  <c:v>DEMOLIÇÃO DE REVESTIMENTO CERÂMICO, DE FORMA MANUAL, SEM REAPROVEITAMENTO.</c:v>
                </c:pt>
                <c:pt idx="11">
                  <c:v>APLICAÇÃO E LIXAMENTO DE MASSA LÁTEX EM PAREDES, DUAS DEMÃOS. </c:v>
                </c:pt>
                <c:pt idx="12">
                  <c:v>Aquisição e instalação de divisórias e vidro</c:v>
                </c:pt>
                <c:pt idx="13">
                  <c:v>AR CONDICIONADO SPLIT INVERTER, PISO TETO, 24000 BTU/H, QUENTE/FRIO - FORNECIMENTO E INSTALAÇÃO.</c:v>
                </c:pt>
                <c:pt idx="14">
                  <c:v>APLICAÇÃO MANUAL DE PINTURA COM TINTA LÁTEX ACRÍLICA EM PAREDES, DUAS DEMÃOS (Tinta latex acrilica premium, cor branco fosco).</c:v>
                </c:pt>
                <c:pt idx="15">
                  <c:v>AR CONDICIONADO SPLIT INVERTER, HI-WALL (PAREDE), 12000 BTU/H, CICLO FRIO - FORNECIMENTO E INSTALAÇÃO.</c:v>
                </c:pt>
                <c:pt idx="16">
                  <c:v>AR CONDICIONADO SPLIT INVERTER, HI-WALL (PAREDE), 12000 BTU/H, CICLO FRIO - FORNECIMENTO E INSTALAÇÃO.</c:v>
                </c:pt>
                <c:pt idx="17">
                  <c:v>APLICAÇÃO E LIXAMENTO DE MASSA LÁTEX EM PAREDES, DUAS DEMÃOS. </c:v>
                </c:pt>
                <c:pt idx="18">
                  <c:v>Serviço de desmontagem de paredes divisórias existentes com reaproveitamento</c:v>
                </c:pt>
                <c:pt idx="19">
                  <c:v>APLICAÇÃO MANUAL DE PINTURA COM TINTA LÁTEX ACRÍLICA EM PAREDES, DUAS DEMÃOS (Tinta latex acrilica premium, cor branco fosco).</c:v>
                </c:pt>
                <c:pt idx="20">
                  <c:v>INSTALACAO E MONTAGEM DE REDE LOCAL DE CONECTIVIDADE</c:v>
                </c:pt>
                <c:pt idx="21">
                  <c:v>DUTO DE ENTULHO (ALUGUEL MENSAL), INCLUSIVE MONTA/DESMONTAGEM</c:v>
                </c:pt>
                <c:pt idx="22">
                  <c:v>TOMADA BAIXA DE EMBUTIR (4 MÓDULOS), 2P+T 10 A, INCLUINDO SUPORTE E PLACA - FORNECIMENTO E INSTALAÇÃO (COM TOMADA DE REDE LÓGICA)</c:v>
                </c:pt>
                <c:pt idx="23">
                  <c:v>TOMADA BAIXA DE EMBUTIR (4 MÓDULOS), 2P+T 10 A, INCLUINDO SUPORTE E PLACA - FORNECIMENTO E INSTALAÇÃO (COM TOMADA DE REDE LÓGICA)</c:v>
                </c:pt>
                <c:pt idx="24">
                  <c:v>AR CONDICIONADO SPLIT INVERTER, HI-WALL (PAREDE), 9000 BTU/H, CICLO FRIO - FORNECIMENTO E INSTALAÇÃO.</c:v>
                </c:pt>
                <c:pt idx="25">
                  <c:v>ELETRODUTO FLEXÍVEL CORRUGADO, PEAD, DN 63 (2")  - FORNECIMENTO E INSTALAÇÃO</c:v>
                </c:pt>
                <c:pt idx="26">
                  <c:v>APLICAÇÃO MANUAL DE FUNDO SELADOR ACRÍLICO EM SUPERFÍCIES INTERNAS DA SACADA DE EDIFÍCIOS DE MÚLTIPLOS PAVIMENTOS. </c:v>
                </c:pt>
                <c:pt idx="27">
                  <c:v>AR CONDICIONADO SPLIT INVERTER, HI-WALL (PAREDE), 18000 BTU/H, CICLO FRIO - FORNECIMENTO E INSTALAÇÃO.</c:v>
                </c:pt>
                <c:pt idx="28">
                  <c:v>LUMINÁRIA COMERCIAL CHANFRADA DE SOBREPOR COMPLETA, PARA QUATRO (4) LÂMPADAS TUBULARES LED 4X18W-ØT8, TEMPERATURA DA COR 6500K, FORNECIMENTO E INSTALAÇÃO, INCLUSIVE BASE E LÂMPADA</c:v>
                </c:pt>
                <c:pt idx="29">
                  <c:v>Lâmpada tubolar led T8, 16w, bivolt</c:v>
                </c:pt>
                <c:pt idx="30">
                  <c:v>LIMPEZA GERAL DA OBRA AO FINAL DOS SERVIÇOS</c:v>
                </c:pt>
                <c:pt idx="31">
                  <c:v>CABO DE COBRE FLEXÍVEL ISOLADO, 2,5 MM², ANTI-CHAMA 450/750 V, PARA CIRCUITOS TERMINAIS - FORNECIMENTO E INSTALAÇÃO (azul, preto, branco)</c:v>
                </c:pt>
                <c:pt idx="32">
                  <c:v>Serviço de montagem de paredes divisórias existentes</c:v>
                </c:pt>
                <c:pt idx="33">
                  <c:v>APLICAÇÃO MANUAL DE FUNDO SELADOR ACRÍLICO EM SUPERFÍCIES INTERNAS DA SACADA DE EDIFÍCIOS DE MÚLTIPLOS PAVIMENTOS. </c:v>
                </c:pt>
                <c:pt idx="34">
                  <c:v>BANCADA DE GRANITO CINZA POLIDO, DE 1,50 X 0,60 M, PARA PIA DE COZINHA - FORNECIMENTO E INSTALAÇÃO. </c:v>
                </c:pt>
                <c:pt idx="35">
                  <c:v>VASO SANITÁRIO SIFONADO COM CAIXA ACOPLADA LOUÇA BRANCA - FORNECIMENTO E INSTALAÇÃO</c:v>
                </c:pt>
                <c:pt idx="36">
                  <c:v>TUBO, PVC, SOLDÁVEL, DN 25MM, INSTALADO EM RAMAL OU SUB-RAMAL DE ÁGUA - FORNECIMENTO E INSTALAÇÃO</c:v>
                </c:pt>
                <c:pt idx="37">
                  <c:v>TUBO, PVC, SOLDÁVEL, DN 25MM, INSTALADO EM RAMAL OU SUB-RAMAL DE ÁGUA - FORNECIMENTO E INSTALAÇÃO</c:v>
                </c:pt>
                <c:pt idx="38">
                  <c:v>AR CONDICIONADO SPLIT INVERTER, HI-WALL (PAREDE), 9000 BTU/H, CICLO FRIO - FORNECIMENTO E INSTALAÇÃO.</c:v>
                </c:pt>
                <c:pt idx="39">
                  <c:v>BANCADA DE GRANITO CINZA POLIDO, DE 1,50 X 0,60 M, PARA PIA DE COZINHA - FORNECIMENTO E INSTALAÇÃO. </c:v>
                </c:pt>
                <c:pt idx="40">
                  <c:v>CANALETA EM PVC PARA INSTALAÇÃO ELÉTRICA APARENTE, INCLUSIVE CONEXÕES, DIMENSÕES 50 X 20 MM</c:v>
                </c:pt>
                <c:pt idx="41">
                  <c:v>EXTINTOR DE INCENDIO PORTATIL COM CARGA DE GAS CARBONICO CO2 DE 6 KG, CLASSE BC</c:v>
                </c:pt>
                <c:pt idx="42">
                  <c:v>FORNECIMENTO E COLOCAÇÃO DE PLACA DE OBRA EM CHAPA GALVANIZADA (3,00 X 1,5 0 M) - EM CHAPA GALVANIZADA 0,26 AFIXADAS COM REBITES 540 E PARAFUSOS 3/8, EM ESTRUTURA METÁLICA VIGA U 2" ENRIJECIDA COM METALON 20 X 20, SUPORTE EM EUCALIPTO AUTOCLAVADO PINTADAS</c:v>
                </c:pt>
                <c:pt idx="43">
                  <c:v>LAVATÓRIO LOUÇA BRANCA SUSPENSO, 29,5 X 39CM OU EQUIVALENTE, PADRÃO POPULAR, INCLUSO SIFÃO TIPO GARRAFA EM PVC, VÁLVULA E ENGATE FLEXÍVEL 30CM EM PLÁSTICO E TORNEIRA CROMADA DE MESA, PADRÃO POPULAR - FORNECIMENTO E INSTALAÇÃO.</c:v>
                </c:pt>
                <c:pt idx="44">
                  <c:v>Papeleira plastica tipo dispenser para papel higienico rolão, incluso fixação</c:v>
                </c:pt>
                <c:pt idx="45">
                  <c:v>Saboneteira plastica tipo dispenser para sabonete liquido com reservatorio 800 a 1500 ml</c:v>
                </c:pt>
                <c:pt idx="46">
                  <c:v>Fornecimento e instalação de exaustor para banheiro, bivolt, ref.: C 80 A, da Ventokit ou similar</c:v>
                </c:pt>
                <c:pt idx="47">
                  <c:v>Lâmpada tubolar led T8, 16w, bivolt</c:v>
                </c:pt>
                <c:pt idx="48">
                  <c:v>TRANSPORTE COM CAMINHÃO BASCULANTE DE 18 M³, EM VIA URBANA PAVIMENTADA, DMT ATÉ 30 KM (UNIDADE: M3XKM)</c:v>
                </c:pt>
                <c:pt idx="49">
                  <c:v>TRANSPORTE COM CAMINHÃO BASCULANTE DE 18 M³, EM VIA URBANA PAVIMENTADA, DMT ATÉ 30 KM (UNIDADE: M3XKM)</c:v>
                </c:pt>
                <c:pt idx="50">
                  <c:v>SABONETEIRA PLASTICA TIPO DISPENSER PARA SABONETE LIQUIDO COM RESERVATORIO 800 A 1500 ML, INCLUSO FIXAÇÃO.</c:v>
                </c:pt>
                <c:pt idx="51">
                  <c:v>Remoção de prateleiras sem reaproveitamento</c:v>
                </c:pt>
                <c:pt idx="52">
                  <c:v>Aquisição e Inatalação de porta de 0,80m x 2,10m</c:v>
                </c:pt>
                <c:pt idx="53">
                  <c:v>Papeleira plastica tipo dispenser para papel higienico rolão, incluso fixação</c:v>
                </c:pt>
                <c:pt idx="54">
                  <c:v>Aquisição e instalação de divisória Naval (painel cego), e=35mm, com perfis em aço ou similar</c:v>
                </c:pt>
                <c:pt idx="55">
                  <c:v>Pia de cozinha em aço inox 1,20x0,60m c/ 1 cuba, sem valvula (padrão comercial)</c:v>
                </c:pt>
                <c:pt idx="56">
                  <c:v>TORNEIRA CROMADA DE MESA, 1/2 OU 3/4, PARA LAVATÓRIO, PADRÃO MÉDIO - FORNECIMENTO E INSTALAÇÃO</c:v>
                </c:pt>
                <c:pt idx="57">
                  <c:v>REMOÇÃO DE PAREDES, CHAPAS E PERFIS DE DRYWALL, DE FORMA MANUAL, SEM REAPROVEITAMENTO</c:v>
                </c:pt>
                <c:pt idx="58">
                  <c:v>VASO SANITÁRIO SIFONADO COM CAIXA ACOPLADA LOUÇA BRANCA - FORNECIMENTO E INSTALAÇÃO</c:v>
                </c:pt>
                <c:pt idx="59">
                  <c:v>Remoção e instalação de espelho do banheiros masculino e feminino</c:v>
                </c:pt>
                <c:pt idx="60">
                  <c:v>Pia de cozinha em aço inox 1,20x0,60m c/ 1 cuba, sem valvula (padrão comercial)</c:v>
                </c:pt>
                <c:pt idx="61">
                  <c:v>Aquisição e instalação de forro de gesso</c:v>
                </c:pt>
                <c:pt idx="62">
                  <c:v>Instalação de forro de gesso</c:v>
                </c:pt>
                <c:pt idx="63">
                  <c:v>TORNEIRA CROMADA TUBO MÓVEL, DE MESA, 1/2 OU 3/4, PARA PIA DE COZINHA, PADRÃO ALTO - FORNECIMENTO E INSTALAÇÃO</c:v>
                </c:pt>
                <c:pt idx="64">
                  <c:v>ASSENTO SANITÁRIO CONVENCIONAL - FORNECIMENTO E INSTALACAO</c:v>
                </c:pt>
                <c:pt idx="65">
                  <c:v>ASSENTO SANITÁRIO CONVENCIONAL - FORNECIMENTO E INSTALACAO</c:v>
                </c:pt>
                <c:pt idx="66">
                  <c:v>LAVATÓRIO LOUÇA BRANCA SUSPENSO, 29,5 X 39CM OU EQUIVALENTE, PADRÃO POPULAR, INCLUSO SIFÃO TIPO GARRAFA EM PVC, VÁLVULA E ENGATE FLEXÍVEL 30CM EM PLÁSTICO E TORNEIRA CROMADA DE MESA, PADRÃO POPULAR - FORNECIMENTO E INSTALAÇÃO.</c:v>
                </c:pt>
                <c:pt idx="67">
                  <c:v>TORNEIRA CROMADA TUBO MÓVEL, DE MESA, 1/2 OU 3/4, PARA PIA DE COZINHA, PADRÃO ALTO - FORNECIMENTO E INSTALAÇÃO</c:v>
                </c:pt>
                <c:pt idx="68">
                  <c:v>CHUVEIRO ELÉTRICO COMUM CORPO PLÁSTICO, TIPO DUCHA  FORNECIMENTO E INSTALAÇÃO</c:v>
                </c:pt>
                <c:pt idx="69">
                  <c:v>DESMONTAGEM E RETIRADA DE REDES DE DUTOS DE AR CONDICIONADO</c:v>
                </c:pt>
                <c:pt idx="70">
                  <c:v>Remoção de bancada/copa </c:v>
                </c:pt>
                <c:pt idx="71">
                  <c:v>TORNEIRA CROMADA DE MESA, 1/2 OU 3/4, PARA LAVATÓRIO, PADRÃO MÉDIO - FORNECIMENTO E INSTALAÇÃO</c:v>
                </c:pt>
                <c:pt idx="72">
                  <c:v>Remoção de bancada/copa </c:v>
                </c:pt>
                <c:pt idx="73">
                  <c:v>CHUVEIRO ELÉTRICO COMUM CORPO PLÁSTICO, TIPO DUCHA  FORNECIMENTO E INSTALAÇÃO</c:v>
                </c:pt>
                <c:pt idx="74">
                  <c:v>TE, PVC, SOLDÁVEL, DN 25MM, INSTALADO EM RAMAL OU SUB-RAMAL DE ÁGUA - FORNECIMENTO E INSTALAÇÃO.</c:v>
                </c:pt>
                <c:pt idx="75">
                  <c:v>TE, PVC, SOLDÁVEL, DN 25MM, INSTALADO EM RAMAL OU SUB-RAMAL DE ÁGUA - FORNECIMENTO E INSTALAÇÃO.</c:v>
                </c:pt>
                <c:pt idx="76">
                  <c:v>REMOÇÃO DE METAIS COMUNS (CONDUÍTE, SIFÃO, REGISTRO, TORNEIRAS)</c:v>
                </c:pt>
                <c:pt idx="77">
                  <c:v>DESMONTAGEM E RETIRADA DE REDES DE DUTOS DE AR CONDICIONADO</c:v>
                </c:pt>
                <c:pt idx="78">
                  <c:v>REMOÇÃO DE LOUÇAS, DE FORMA MANUAL, SEM REAPROVEITAMENTO. </c:v>
                </c:pt>
                <c:pt idx="79">
                  <c:v>JOELHO 90 GRAUS, PVC, SOLDÁVEL, DN 25MM, INSTALADO EM RAMAL OU SUB-RAMAL DE ÁGUA - FORNECIMENTO E INSTALAÇÃO.</c:v>
                </c:pt>
                <c:pt idx="80">
                  <c:v>JOELHO 90 GRAUS, PVC, SOLDÁVEL, DN 25MM, INSTALADO EM RAMAL OU SUB-RAMAL DE ÁGUA - FORNECIMENTO E INSTALAÇÃO.</c:v>
                </c:pt>
                <c:pt idx="81">
                  <c:v>REMOÇÃO DE METAIS COMUNS (CONDUÍTE, SIFÃO, REGISTRO, TORNEIRAS)</c:v>
                </c:pt>
                <c:pt idx="82">
                  <c:v>LIXA EM FOLHA PARA PAREDE OU MADEIRA, NUMERO 120, COR VERMELHA</c:v>
                </c:pt>
                <c:pt idx="83">
                  <c:v>LIXA EM FOLHA PARA PAREDE OU MADEIRA, NUMERO 120, COR VERMELHA</c:v>
                </c:pt>
                <c:pt idx="84">
                  <c:v>FITA ISOLANTE ADESIVA ANTICHAMA, USO ATE 750 V, EM ROLO DE 19 MM X 5 M</c:v>
                </c:pt>
                <c:pt idx="85">
                  <c:v>FITA VEDA ROSCA EM ROLOS DE 18 MM X 10 M (L X C)</c:v>
                </c:pt>
                <c:pt idx="86">
                  <c:v>FITA VEDA ROSCA EM ROLOS DE 18 MM X 10 M (L X C)</c:v>
                </c:pt>
                <c:pt idx="87">
                  <c:v>REMOÇÃO DE LOUÇAS, DE FORMA MANUAL, SEM REAPROVEITAMENTO. </c:v>
                </c:pt>
                <c:pt idx="88">
                  <c:v>Cap pvc, soldavel, 20 mm, para agua fria predial.</c:v>
                </c:pt>
                <c:pt idx="89">
                  <c:v>Cap pvc, soldavel, 20 mm, para agua fria predial</c:v>
                </c:pt>
              </c:strCache>
            </c:strRef>
          </c:cat>
          <c:val>
            <c:numRef>
              <c:f>ABC!$J$7:$J$96</c:f>
              <c:numCache>
                <c:formatCode>0.00%</c:formatCode>
                <c:ptCount val="90"/>
                <c:pt idx="0">
                  <c:v>0.15160689941595548</c:v>
                </c:pt>
                <c:pt idx="1">
                  <c:v>0.28155567034391737</c:v>
                </c:pt>
                <c:pt idx="2">
                  <c:v>0.35043057270734901</c:v>
                </c:pt>
                <c:pt idx="3">
                  <c:v>0.41889054163406669</c:v>
                </c:pt>
                <c:pt idx="4">
                  <c:v>0.47200295246881951</c:v>
                </c:pt>
                <c:pt idx="5">
                  <c:v>0.5247953902160819</c:v>
                </c:pt>
                <c:pt idx="6">
                  <c:v>0.56080001779303645</c:v>
                </c:pt>
                <c:pt idx="7">
                  <c:v>0.596804645369991</c:v>
                </c:pt>
                <c:pt idx="8">
                  <c:v>0.62873702541410381</c:v>
                </c:pt>
                <c:pt idx="9">
                  <c:v>0.65598121542778531</c:v>
                </c:pt>
                <c:pt idx="10">
                  <c:v>0.68306127416860907</c:v>
                </c:pt>
                <c:pt idx="11">
                  <c:v>0.70564479694332183</c:v>
                </c:pt>
                <c:pt idx="12">
                  <c:v>0.72538650505004543</c:v>
                </c:pt>
                <c:pt idx="13">
                  <c:v>0.73603063173141636</c:v>
                </c:pt>
                <c:pt idx="14">
                  <c:v>0.75584851335442205</c:v>
                </c:pt>
                <c:pt idx="15">
                  <c:v>0.76999510399107207</c:v>
                </c:pt>
                <c:pt idx="16">
                  <c:v>0.78885722483993881</c:v>
                </c:pt>
                <c:pt idx="17">
                  <c:v>0.80446252308025379</c:v>
                </c:pt>
                <c:pt idx="18">
                  <c:v>0.81869949909700956</c:v>
                </c:pt>
                <c:pt idx="19">
                  <c:v>0.83239372901425479</c:v>
                </c:pt>
                <c:pt idx="20">
                  <c:v>0.84418093424658891</c:v>
                </c:pt>
                <c:pt idx="21">
                  <c:v>0.85536024587574611</c:v>
                </c:pt>
                <c:pt idx="22">
                  <c:v>0.8646850305718834</c:v>
                </c:pt>
                <c:pt idx="23">
                  <c:v>0.87400981526802068</c:v>
                </c:pt>
                <c:pt idx="24">
                  <c:v>0.88251725353353161</c:v>
                </c:pt>
                <c:pt idx="25">
                  <c:v>0.88955677899426722</c:v>
                </c:pt>
                <c:pt idx="26">
                  <c:v>0.8965243611223247</c:v>
                </c:pt>
                <c:pt idx="27">
                  <c:v>0.90334907966416589</c:v>
                </c:pt>
                <c:pt idx="28">
                  <c:v>0.9094791778938629</c:v>
                </c:pt>
                <c:pt idx="29">
                  <c:v>0.91543608144952593</c:v>
                </c:pt>
                <c:pt idx="30">
                  <c:v>0.92172524443198911</c:v>
                </c:pt>
                <c:pt idx="31">
                  <c:v>0.926654153793386</c:v>
                </c:pt>
                <c:pt idx="32">
                  <c:v>0.93155342578635203</c:v>
                </c:pt>
                <c:pt idx="33">
                  <c:v>0.93636805095386466</c:v>
                </c:pt>
                <c:pt idx="34">
                  <c:v>0.94063273701341088</c:v>
                </c:pt>
                <c:pt idx="35">
                  <c:v>0.94465480568310656</c:v>
                </c:pt>
                <c:pt idx="36">
                  <c:v>0.94867532242919983</c:v>
                </c:pt>
                <c:pt idx="37">
                  <c:v>0.9526958391752931</c:v>
                </c:pt>
                <c:pt idx="38">
                  <c:v>0.95694955830804862</c:v>
                </c:pt>
                <c:pt idx="39">
                  <c:v>0.96036130715568557</c:v>
                </c:pt>
                <c:pt idx="40">
                  <c:v>0.96363276210966053</c:v>
                </c:pt>
                <c:pt idx="41">
                  <c:v>0.9661158398735884</c:v>
                </c:pt>
                <c:pt idx="42">
                  <c:v>0.96871500062331406</c:v>
                </c:pt>
                <c:pt idx="43">
                  <c:v>0.97076540208687756</c:v>
                </c:pt>
                <c:pt idx="44">
                  <c:v>0.97275869276187066</c:v>
                </c:pt>
                <c:pt idx="45">
                  <c:v>0.97470449457462871</c:v>
                </c:pt>
                <c:pt idx="46">
                  <c:v>0.97633943574365767</c:v>
                </c:pt>
                <c:pt idx="47">
                  <c:v>0.97792794335850119</c:v>
                </c:pt>
                <c:pt idx="48">
                  <c:v>0.97961310934290913</c:v>
                </c:pt>
                <c:pt idx="49">
                  <c:v>0.98128836841382849</c:v>
                </c:pt>
                <c:pt idx="50">
                  <c:v>0.98280449431185346</c:v>
                </c:pt>
                <c:pt idx="51">
                  <c:v>0.98426753651281229</c:v>
                </c:pt>
                <c:pt idx="52">
                  <c:v>0.98560014227176829</c:v>
                </c:pt>
                <c:pt idx="53">
                  <c:v>0.98692900272176365</c:v>
                </c:pt>
                <c:pt idx="54">
                  <c:v>0.98804638771553122</c:v>
                </c:pt>
                <c:pt idx="55">
                  <c:v>0.98914390808718733</c:v>
                </c:pt>
                <c:pt idx="56">
                  <c:v>0.99015927996948683</c:v>
                </c:pt>
                <c:pt idx="57">
                  <c:v>0.99117626395223857</c:v>
                </c:pt>
                <c:pt idx="58">
                  <c:v>0.9919806776861777</c:v>
                </c:pt>
                <c:pt idx="59">
                  <c:v>0.99284168147201324</c:v>
                </c:pt>
                <c:pt idx="60">
                  <c:v>0.99357336171978394</c:v>
                </c:pt>
                <c:pt idx="61">
                  <c:v>0.9942806250362094</c:v>
                </c:pt>
                <c:pt idx="62">
                  <c:v>0.9950484669932157</c:v>
                </c:pt>
                <c:pt idx="63">
                  <c:v>0.99560256579623618</c:v>
                </c:pt>
                <c:pt idx="64">
                  <c:v>0.99614424921043709</c:v>
                </c:pt>
                <c:pt idx="65">
                  <c:v>0.99659565205560452</c:v>
                </c:pt>
                <c:pt idx="66">
                  <c:v>0.99700573234831724</c:v>
                </c:pt>
                <c:pt idx="67">
                  <c:v>0.99737513155033086</c:v>
                </c:pt>
                <c:pt idx="68">
                  <c:v>0.99769669012075957</c:v>
                </c:pt>
                <c:pt idx="69">
                  <c:v>0.9979704444240971</c:v>
                </c:pt>
                <c:pt idx="70">
                  <c:v>0.99823280914662127</c:v>
                </c:pt>
                <c:pt idx="71">
                  <c:v>0.99843588352308121</c:v>
                </c:pt>
                <c:pt idx="72">
                  <c:v>0.99861079333809732</c:v>
                </c:pt>
                <c:pt idx="73">
                  <c:v>0.99877157262331162</c:v>
                </c:pt>
                <c:pt idx="74">
                  <c:v>0.9989050380531227</c:v>
                </c:pt>
                <c:pt idx="75">
                  <c:v>0.99903850348293377</c:v>
                </c:pt>
                <c:pt idx="76">
                  <c:v>0.99918238960741079</c:v>
                </c:pt>
                <c:pt idx="77">
                  <c:v>0.99931926675907956</c:v>
                </c:pt>
                <c:pt idx="78">
                  <c:v>0.99942193023899528</c:v>
                </c:pt>
                <c:pt idx="79">
                  <c:v>0.99951579057847173</c:v>
                </c:pt>
                <c:pt idx="80">
                  <c:v>0.99960965091794818</c:v>
                </c:pt>
                <c:pt idx="81">
                  <c:v>0.99969598259263437</c:v>
                </c:pt>
                <c:pt idx="82">
                  <c:v>0.9997725441570221</c:v>
                </c:pt>
                <c:pt idx="83">
                  <c:v>0.99984910572140984</c:v>
                </c:pt>
                <c:pt idx="84">
                  <c:v>0.9999077063566385</c:v>
                </c:pt>
                <c:pt idx="85">
                  <c:v>0.99993359244232749</c:v>
                </c:pt>
                <c:pt idx="86">
                  <c:v>0.99995947852801648</c:v>
                </c:pt>
                <c:pt idx="87">
                  <c:v>0.9999800112239996</c:v>
                </c:pt>
                <c:pt idx="88">
                  <c:v>0.9999914333817137</c:v>
                </c:pt>
                <c:pt idx="89">
                  <c:v>0.99999999999999922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6-4E0D-8878-B76C3C0EA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847263"/>
        <c:axId val="129861071"/>
      </c:lineChart>
      <c:catAx>
        <c:axId val="138847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9861071"/>
        <c:crosses val="autoZero"/>
        <c:auto val="1"/>
        <c:lblAlgn val="ctr"/>
        <c:lblOffset val="100"/>
        <c:noMultiLvlLbl val="0"/>
      </c:catAx>
      <c:valAx>
        <c:axId val="129861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8847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5820227676857433"/>
          <c:y val="0.95730926426613749"/>
          <c:w val="0.15214327556266319"/>
          <c:h val="3.14932235213001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104774</xdr:colOff>
      <xdr:row>2</xdr:row>
      <xdr:rowOff>133351</xdr:rowOff>
    </xdr:from>
    <xdr:to>
      <xdr:col>2</xdr:col>
      <xdr:colOff>1009649</xdr:colOff>
      <xdr:row>5</xdr:row>
      <xdr:rowOff>9525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04949" y="742951"/>
          <a:ext cx="904875" cy="1114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1171575</xdr:colOff>
          <xdr:row>3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19050</xdr:rowOff>
        </xdr:from>
        <xdr:to>
          <xdr:col>2</xdr:col>
          <xdr:colOff>1171575</xdr:colOff>
          <xdr:row>3</xdr:row>
          <xdr:rowOff>171450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</xdr:row>
          <xdr:rowOff>19050</xdr:rowOff>
        </xdr:from>
        <xdr:to>
          <xdr:col>4</xdr:col>
          <xdr:colOff>1038225</xdr:colOff>
          <xdr:row>3</xdr:row>
          <xdr:rowOff>152400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11</xdr:col>
      <xdr:colOff>277114</xdr:colOff>
      <xdr:row>16</xdr:row>
      <xdr:rowOff>105162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81000"/>
          <a:ext cx="6373114" cy="277216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11</xdr:col>
      <xdr:colOff>334272</xdr:colOff>
      <xdr:row>38</xdr:row>
      <xdr:rowOff>95822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3238500"/>
          <a:ext cx="6430272" cy="409632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11</xdr:col>
      <xdr:colOff>334272</xdr:colOff>
      <xdr:row>62</xdr:row>
      <xdr:rowOff>76822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9600" y="7429500"/>
          <a:ext cx="6430272" cy="445832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11</xdr:col>
      <xdr:colOff>296167</xdr:colOff>
      <xdr:row>73</xdr:row>
      <xdr:rowOff>95529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9600" y="12001500"/>
          <a:ext cx="6392167" cy="20005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266700</xdr:colOff>
          <xdr:row>2</xdr:row>
          <xdr:rowOff>76200</xdr:rowOff>
        </xdr:from>
        <xdr:to>
          <xdr:col>10</xdr:col>
          <xdr:colOff>495300</xdr:colOff>
          <xdr:row>4</xdr:row>
          <xdr:rowOff>285750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8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16</xdr:col>
      <xdr:colOff>613832</xdr:colOff>
      <xdr:row>1</xdr:row>
      <xdr:rowOff>52917</xdr:rowOff>
    </xdr:from>
    <xdr:to>
      <xdr:col>42</xdr:col>
      <xdr:colOff>31750</xdr:colOff>
      <xdr:row>14</xdr:row>
      <xdr:rowOff>10583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npf\Desktop\Trabalho\Agencia%20Nacional%20de%20Minera&#231;&#227;o%20-%20ANM\Execu&#231;&#227;o%20dos%20Servi&#231;os\Etapa%204%20-%20Or&#231;amento%20e%20Memorias%20de%20Calculo\MODELO%20OR&#199;AMENTO%20AN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VIL E ELETRICA"/>
      <sheetName val="PROJETOS E EQUIPAMENTOS"/>
      <sheetName val="TAD"/>
      <sheetName val="CRONOGRAMA OBRA"/>
      <sheetName val="RESUMO"/>
      <sheetName val="BDI"/>
      <sheetName val="QUANTITATIVO DE ARES"/>
      <sheetName val="PRECIPITAÇÃO"/>
      <sheetName val="MEMÓRIA DE CÁLCULO"/>
      <sheetName val="FÓRMULAS"/>
      <sheetName val="PILAR "/>
    </sheetNames>
    <sheetDataSet>
      <sheetData sheetId="0"/>
      <sheetData sheetId="1"/>
      <sheetData sheetId="2"/>
      <sheetData sheetId="3"/>
      <sheetData sheetId="4"/>
      <sheetData sheetId="5">
        <row r="9">
          <cell r="F9">
            <v>0.255861593801882</v>
          </cell>
        </row>
        <row r="23">
          <cell r="F23">
            <v>0.15060731488655232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FE056-0895-4197-949D-A4B4D5780496}">
  <dimension ref="B1:E17"/>
  <sheetViews>
    <sheetView showGridLines="0" tabSelected="1" workbookViewId="0">
      <selection activeCell="E11" sqref="E11"/>
    </sheetView>
  </sheetViews>
  <sheetFormatPr defaultRowHeight="15" x14ac:dyDescent="0.25"/>
  <cols>
    <col min="2" max="2" width="11.85546875" customWidth="1"/>
    <col min="3" max="3" width="18.5703125" customWidth="1"/>
    <col min="4" max="4" width="53" customWidth="1"/>
    <col min="5" max="5" width="40.85546875" customWidth="1"/>
    <col min="6" max="6" width="32.140625" customWidth="1"/>
  </cols>
  <sheetData>
    <row r="1" spans="2:5" ht="15.75" thickBot="1" x14ac:dyDescent="0.3"/>
    <row r="2" spans="2:5" ht="32.25" customHeight="1" x14ac:dyDescent="0.25">
      <c r="B2" s="320" t="s">
        <v>344</v>
      </c>
      <c r="C2" s="323"/>
      <c r="D2" s="250" t="s">
        <v>345</v>
      </c>
      <c r="E2" s="251"/>
    </row>
    <row r="3" spans="2:5" ht="36" customHeight="1" x14ac:dyDescent="0.25">
      <c r="B3" s="321"/>
      <c r="C3" s="324"/>
      <c r="D3" s="252" t="s">
        <v>346</v>
      </c>
      <c r="E3" s="253"/>
    </row>
    <row r="4" spans="2:5" ht="40.5" customHeight="1" x14ac:dyDescent="0.25">
      <c r="B4" s="321"/>
      <c r="C4" s="324"/>
      <c r="D4" s="254" t="s">
        <v>354</v>
      </c>
      <c r="E4" s="255"/>
    </row>
    <row r="5" spans="2:5" ht="21" customHeight="1" x14ac:dyDescent="0.25">
      <c r="B5" s="321"/>
      <c r="C5" s="324"/>
      <c r="D5" s="256" t="s">
        <v>355</v>
      </c>
      <c r="E5" s="257" t="s">
        <v>357</v>
      </c>
    </row>
    <row r="6" spans="2:5" ht="42.75" customHeight="1" thickBot="1" x14ac:dyDescent="0.3">
      <c r="B6" s="322"/>
      <c r="C6" s="325"/>
      <c r="D6" s="258"/>
      <c r="E6" s="259" t="s">
        <v>347</v>
      </c>
    </row>
    <row r="7" spans="2:5" ht="15.75" thickBot="1" x14ac:dyDescent="0.3">
      <c r="B7" s="317"/>
      <c r="C7" s="326"/>
      <c r="D7" s="260" t="s">
        <v>16</v>
      </c>
      <c r="E7" s="261" t="s">
        <v>61</v>
      </c>
    </row>
    <row r="8" spans="2:5" x14ac:dyDescent="0.25">
      <c r="B8" s="327"/>
      <c r="C8" s="328"/>
      <c r="D8" s="262"/>
      <c r="E8" s="263"/>
    </row>
    <row r="9" spans="2:5" x14ac:dyDescent="0.25">
      <c r="B9" s="329"/>
      <c r="C9" s="330"/>
      <c r="D9" s="264" t="s">
        <v>356</v>
      </c>
      <c r="E9" s="265">
        <f>'PLANILHA ORÇAMENTÁRIA'!M111</f>
        <v>555761.8935852499</v>
      </c>
    </row>
    <row r="10" spans="2:5" x14ac:dyDescent="0.25">
      <c r="B10" s="329"/>
      <c r="C10" s="330"/>
      <c r="D10" s="264" t="s">
        <v>348</v>
      </c>
      <c r="E10" s="265">
        <f>TAD!L16</f>
        <v>70644.530880000006</v>
      </c>
    </row>
    <row r="11" spans="2:5" ht="15.75" thickBot="1" x14ac:dyDescent="0.3">
      <c r="B11" s="315"/>
      <c r="C11" s="316"/>
      <c r="D11" s="266" t="s">
        <v>349</v>
      </c>
      <c r="E11" s="276">
        <f>SUM(E9:E10)</f>
        <v>626406.42446524987</v>
      </c>
    </row>
    <row r="12" spans="2:5" x14ac:dyDescent="0.25">
      <c r="B12" s="317"/>
      <c r="C12" s="267"/>
      <c r="D12" s="268"/>
      <c r="E12" s="269"/>
    </row>
    <row r="13" spans="2:5" x14ac:dyDescent="0.25">
      <c r="B13" s="318"/>
      <c r="C13" s="270"/>
      <c r="D13" s="271"/>
      <c r="E13" s="272"/>
    </row>
    <row r="14" spans="2:5" x14ac:dyDescent="0.25">
      <c r="B14" s="318"/>
      <c r="C14" s="270"/>
      <c r="D14" s="271" t="s">
        <v>350</v>
      </c>
      <c r="E14" s="272"/>
    </row>
    <row r="15" spans="2:5" x14ac:dyDescent="0.25">
      <c r="B15" s="318"/>
      <c r="C15" s="270"/>
      <c r="D15" s="271" t="s">
        <v>351</v>
      </c>
      <c r="E15" s="272"/>
    </row>
    <row r="16" spans="2:5" x14ac:dyDescent="0.25">
      <c r="B16" s="318"/>
      <c r="C16" s="270"/>
      <c r="D16" s="271" t="s">
        <v>352</v>
      </c>
      <c r="E16" s="272"/>
    </row>
    <row r="17" spans="2:5" ht="15.75" thickBot="1" x14ac:dyDescent="0.3">
      <c r="B17" s="319"/>
      <c r="C17" s="273"/>
      <c r="D17" s="274" t="s">
        <v>353</v>
      </c>
      <c r="E17" s="275"/>
    </row>
  </sheetData>
  <mergeCells count="8">
    <mergeCell ref="B11:C11"/>
    <mergeCell ref="B12:B17"/>
    <mergeCell ref="B2:B6"/>
    <mergeCell ref="C2:C6"/>
    <mergeCell ref="B7:C7"/>
    <mergeCell ref="B8:C8"/>
    <mergeCell ref="B9:C9"/>
    <mergeCell ref="B10:C10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3"/>
  <sheetViews>
    <sheetView showGridLines="0" zoomScale="90" zoomScaleNormal="90" workbookViewId="0">
      <selection activeCell="A108" sqref="A108:H108"/>
    </sheetView>
  </sheetViews>
  <sheetFormatPr defaultColWidth="9.140625" defaultRowHeight="15.75" x14ac:dyDescent="0.25"/>
  <cols>
    <col min="1" max="1" width="7" style="1" bestFit="1" customWidth="1"/>
    <col min="2" max="2" width="8.7109375" style="22" bestFit="1" customWidth="1"/>
    <col min="3" max="3" width="19.42578125" style="24" bestFit="1" customWidth="1"/>
    <col min="4" max="4" width="52.85546875" style="2" customWidth="1"/>
    <col min="5" max="5" width="11" style="1" bestFit="1" customWidth="1"/>
    <col min="6" max="6" width="9.7109375" style="3" bestFit="1" customWidth="1"/>
    <col min="7" max="7" width="56.28515625" style="2" customWidth="1"/>
    <col min="8" max="8" width="14.7109375" style="6" customWidth="1"/>
    <col min="9" max="9" width="14.7109375" style="6" bestFit="1" customWidth="1"/>
    <col min="10" max="10" width="12.42578125" style="23" customWidth="1"/>
    <col min="11" max="11" width="15.28515625" style="6" customWidth="1"/>
    <col min="12" max="12" width="14.7109375" style="6" bestFit="1" customWidth="1"/>
    <col min="13" max="13" width="23.5703125" style="6" customWidth="1"/>
    <col min="14" max="16384" width="9.140625" style="1"/>
  </cols>
  <sheetData>
    <row r="1" spans="1:14" s="4" customFormat="1" ht="16.5" thickTop="1" x14ac:dyDescent="0.25">
      <c r="A1" s="350"/>
      <c r="B1" s="351"/>
      <c r="C1" s="352"/>
      <c r="D1" s="331" t="s">
        <v>46</v>
      </c>
      <c r="E1" s="332"/>
      <c r="F1" s="332"/>
      <c r="G1" s="332"/>
      <c r="H1" s="332"/>
      <c r="I1" s="332"/>
      <c r="J1" s="332"/>
      <c r="K1" s="332"/>
      <c r="L1" s="332"/>
      <c r="M1" s="333"/>
    </row>
    <row r="2" spans="1:14" s="4" customFormat="1" x14ac:dyDescent="0.25">
      <c r="A2" s="353"/>
      <c r="B2" s="354"/>
      <c r="C2" s="355"/>
      <c r="D2" s="334"/>
      <c r="E2" s="335"/>
      <c r="F2" s="335"/>
      <c r="G2" s="335"/>
      <c r="H2" s="335"/>
      <c r="I2" s="335"/>
      <c r="J2" s="335"/>
      <c r="K2" s="335"/>
      <c r="L2" s="335"/>
      <c r="M2" s="336"/>
    </row>
    <row r="3" spans="1:14" s="4" customFormat="1" x14ac:dyDescent="0.25">
      <c r="A3" s="353"/>
      <c r="B3" s="354"/>
      <c r="C3" s="355"/>
      <c r="D3" s="334"/>
      <c r="E3" s="335"/>
      <c r="F3" s="335"/>
      <c r="G3" s="335"/>
      <c r="H3" s="335"/>
      <c r="I3" s="335"/>
      <c r="J3" s="335"/>
      <c r="K3" s="335"/>
      <c r="L3" s="335"/>
      <c r="M3" s="336"/>
    </row>
    <row r="4" spans="1:14" s="4" customFormat="1" ht="16.5" thickBot="1" x14ac:dyDescent="0.3">
      <c r="A4" s="356"/>
      <c r="B4" s="357"/>
      <c r="C4" s="358"/>
      <c r="D4" s="337"/>
      <c r="E4" s="338"/>
      <c r="F4" s="338"/>
      <c r="G4" s="338"/>
      <c r="H4" s="338"/>
      <c r="I4" s="338"/>
      <c r="J4" s="338"/>
      <c r="K4" s="338"/>
      <c r="L4" s="338"/>
      <c r="M4" s="339"/>
    </row>
    <row r="5" spans="1:14" s="4" customFormat="1" ht="15.75" customHeight="1" thickTop="1" x14ac:dyDescent="0.25">
      <c r="A5" s="372" t="s">
        <v>97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4"/>
    </row>
    <row r="6" spans="1:14" s="4" customFormat="1" ht="15.75" customHeight="1" x14ac:dyDescent="0.25">
      <c r="A6" s="375"/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7"/>
    </row>
    <row r="7" spans="1:14" s="4" customFormat="1" ht="15.75" customHeight="1" x14ac:dyDescent="0.25">
      <c r="A7" s="375"/>
      <c r="B7" s="376"/>
      <c r="C7" s="376"/>
      <c r="D7" s="376"/>
      <c r="E7" s="376"/>
      <c r="F7" s="376"/>
      <c r="G7" s="376"/>
      <c r="H7" s="376"/>
      <c r="I7" s="376"/>
      <c r="J7" s="376"/>
      <c r="K7" s="376"/>
      <c r="L7" s="376"/>
      <c r="M7" s="377"/>
      <c r="N7"/>
    </row>
    <row r="8" spans="1:14" s="4" customFormat="1" ht="15.75" customHeight="1" x14ac:dyDescent="0.25">
      <c r="A8" s="378"/>
      <c r="B8" s="379"/>
      <c r="C8" s="379"/>
      <c r="D8" s="379"/>
      <c r="E8" s="379"/>
      <c r="F8" s="379"/>
      <c r="G8" s="379"/>
      <c r="H8" s="379"/>
      <c r="I8" s="379"/>
      <c r="J8" s="379"/>
      <c r="K8" s="379"/>
      <c r="L8" s="379"/>
      <c r="M8" s="380"/>
    </row>
    <row r="9" spans="1:14" s="4" customFormat="1" ht="15.75" customHeight="1" x14ac:dyDescent="0.25">
      <c r="A9" s="381" t="s">
        <v>98</v>
      </c>
      <c r="B9" s="382"/>
      <c r="C9" s="382"/>
      <c r="D9" s="382"/>
      <c r="E9" s="382"/>
      <c r="F9" s="382"/>
      <c r="G9" s="382"/>
      <c r="H9" s="382"/>
      <c r="I9" s="382"/>
      <c r="J9" s="382"/>
      <c r="K9" s="382"/>
      <c r="L9" s="382"/>
      <c r="M9" s="383"/>
    </row>
    <row r="10" spans="1:14" s="21" customFormat="1" ht="15.75" customHeight="1" thickBot="1" x14ac:dyDescent="0.3">
      <c r="A10" s="384"/>
      <c r="B10" s="385"/>
      <c r="C10" s="385"/>
      <c r="D10" s="385"/>
      <c r="E10" s="385"/>
      <c r="F10" s="385"/>
      <c r="G10" s="385"/>
      <c r="H10" s="385"/>
      <c r="I10" s="385"/>
      <c r="J10" s="385"/>
      <c r="K10" s="385"/>
      <c r="L10" s="385"/>
      <c r="M10" s="386"/>
    </row>
    <row r="11" spans="1:14" s="4" customFormat="1" ht="27.6" customHeight="1" thickTop="1" thickBot="1" x14ac:dyDescent="0.3">
      <c r="A11" s="359" t="s">
        <v>99</v>
      </c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0"/>
      <c r="M11" s="361"/>
    </row>
    <row r="12" spans="1:14" s="5" customFormat="1" ht="48.75" thickTop="1" thickBot="1" x14ac:dyDescent="0.3">
      <c r="A12" s="128" t="s">
        <v>0</v>
      </c>
      <c r="B12" s="83" t="s">
        <v>48</v>
      </c>
      <c r="C12" s="84" t="s">
        <v>47</v>
      </c>
      <c r="D12" s="85" t="s">
        <v>1</v>
      </c>
      <c r="E12" s="83" t="s">
        <v>2</v>
      </c>
      <c r="F12" s="86" t="s">
        <v>11</v>
      </c>
      <c r="G12" s="85" t="s">
        <v>318</v>
      </c>
      <c r="H12" s="87" t="s">
        <v>59</v>
      </c>
      <c r="I12" s="87" t="s">
        <v>58</v>
      </c>
      <c r="J12" s="88" t="s">
        <v>45</v>
      </c>
      <c r="K12" s="87" t="s">
        <v>60</v>
      </c>
      <c r="L12" s="87" t="s">
        <v>61</v>
      </c>
      <c r="M12" s="129" t="s">
        <v>88</v>
      </c>
    </row>
    <row r="13" spans="1:14" s="5" customFormat="1" ht="17.25" thickTop="1" thickBot="1" x14ac:dyDescent="0.3">
      <c r="A13" s="130">
        <v>1</v>
      </c>
      <c r="B13" s="342" t="s">
        <v>94</v>
      </c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3"/>
    </row>
    <row r="14" spans="1:14" s="8" customFormat="1" ht="112.5" customHeight="1" x14ac:dyDescent="0.25">
      <c r="A14" s="168" t="s">
        <v>3</v>
      </c>
      <c r="B14" s="166" t="s">
        <v>49</v>
      </c>
      <c r="C14" s="152" t="s">
        <v>50</v>
      </c>
      <c r="D14" s="180" t="s">
        <v>156</v>
      </c>
      <c r="E14" s="166" t="s">
        <v>264</v>
      </c>
      <c r="F14" s="181">
        <v>1</v>
      </c>
      <c r="G14" s="182" t="s">
        <v>52</v>
      </c>
      <c r="H14" s="183">
        <v>1157</v>
      </c>
      <c r="I14" s="154">
        <f t="shared" ref="I14:I16" si="0">H14*F14</f>
        <v>1157</v>
      </c>
      <c r="J14" s="169">
        <v>0.2485</v>
      </c>
      <c r="K14" s="154">
        <f t="shared" ref="K14:K16" si="1">H14+(H14*J14)</f>
        <v>1444.5145</v>
      </c>
      <c r="L14" s="154">
        <f t="shared" ref="L14:L16" si="2">K14*F14</f>
        <v>1444.5145</v>
      </c>
      <c r="M14" s="170">
        <f>L14/M111</f>
        <v>2.599160749725677E-3</v>
      </c>
    </row>
    <row r="15" spans="1:14" s="8" customFormat="1" ht="44.25" customHeight="1" x14ac:dyDescent="0.25">
      <c r="A15" s="171" t="s">
        <v>4</v>
      </c>
      <c r="B15" s="140" t="s">
        <v>49</v>
      </c>
      <c r="C15" s="193" t="s">
        <v>91</v>
      </c>
      <c r="D15" s="160" t="s">
        <v>92</v>
      </c>
      <c r="E15" s="135" t="s">
        <v>93</v>
      </c>
      <c r="F15" s="136">
        <v>120</v>
      </c>
      <c r="G15" s="160" t="s">
        <v>279</v>
      </c>
      <c r="H15" s="134">
        <v>41.47</v>
      </c>
      <c r="I15" s="134">
        <f t="shared" si="0"/>
        <v>4976.3999999999996</v>
      </c>
      <c r="J15" s="172">
        <v>0.2485</v>
      </c>
      <c r="K15" s="134">
        <f t="shared" si="1"/>
        <v>51.775295</v>
      </c>
      <c r="L15" s="134">
        <f t="shared" si="2"/>
        <v>6213.0353999999998</v>
      </c>
      <c r="M15" s="173">
        <f>L15/M111</f>
        <v>1.117931162915718E-2</v>
      </c>
    </row>
    <row r="16" spans="1:14" s="8" customFormat="1" ht="47.25" customHeight="1" thickBot="1" x14ac:dyDescent="0.3">
      <c r="A16" s="174" t="s">
        <v>12</v>
      </c>
      <c r="B16" s="157" t="s">
        <v>67</v>
      </c>
      <c r="C16" s="184" t="s">
        <v>95</v>
      </c>
      <c r="D16" s="185" t="s">
        <v>96</v>
      </c>
      <c r="E16" s="157" t="s">
        <v>161</v>
      </c>
      <c r="F16" s="186">
        <v>1359.02</v>
      </c>
      <c r="G16" s="187" t="s">
        <v>100</v>
      </c>
      <c r="H16" s="158">
        <v>2.06</v>
      </c>
      <c r="I16" s="158">
        <f t="shared" si="0"/>
        <v>2799.5812000000001</v>
      </c>
      <c r="J16" s="175">
        <v>0.2485</v>
      </c>
      <c r="K16" s="158">
        <f t="shared" si="1"/>
        <v>2.5719099999999999</v>
      </c>
      <c r="L16" s="158">
        <f t="shared" si="2"/>
        <v>3495.2771281999999</v>
      </c>
      <c r="M16" s="176">
        <f>L16/M111</f>
        <v>6.289162982463189E-3</v>
      </c>
    </row>
    <row r="17" spans="1:13" s="7" customFormat="1" ht="27.75" customHeight="1" thickBot="1" x14ac:dyDescent="0.3">
      <c r="A17" s="340" t="s">
        <v>10</v>
      </c>
      <c r="B17" s="341"/>
      <c r="C17" s="341"/>
      <c r="D17" s="341"/>
      <c r="E17" s="341"/>
      <c r="F17" s="341"/>
      <c r="G17" s="341"/>
      <c r="H17" s="341"/>
      <c r="I17" s="188">
        <f>SUM(I14:I16)</f>
        <v>8932.9812000000002</v>
      </c>
      <c r="J17" s="189"/>
      <c r="K17" s="188"/>
      <c r="L17" s="188">
        <f>SUM(L14:L16)</f>
        <v>11152.827028199999</v>
      </c>
      <c r="M17" s="190">
        <f>L17/M111</f>
        <v>2.0067635361346047E-2</v>
      </c>
    </row>
    <row r="18" spans="1:13" s="5" customFormat="1" ht="29.25" customHeight="1" thickTop="1" thickBot="1" x14ac:dyDescent="0.3">
      <c r="A18" s="191">
        <v>2</v>
      </c>
      <c r="B18" s="344" t="s">
        <v>102</v>
      </c>
      <c r="C18" s="345"/>
      <c r="D18" s="345"/>
      <c r="E18" s="345"/>
      <c r="F18" s="345"/>
      <c r="G18" s="345"/>
      <c r="H18" s="345"/>
      <c r="I18" s="345"/>
      <c r="J18" s="345"/>
      <c r="K18" s="345"/>
      <c r="L18" s="345"/>
      <c r="M18" s="346"/>
    </row>
    <row r="19" spans="1:13" s="8" customFormat="1" ht="45.75" customHeight="1" x14ac:dyDescent="0.25">
      <c r="A19" s="168" t="s">
        <v>5</v>
      </c>
      <c r="B19" s="365" t="s">
        <v>323</v>
      </c>
      <c r="C19" s="366"/>
      <c r="D19" s="167" t="s">
        <v>322</v>
      </c>
      <c r="E19" s="166" t="s">
        <v>161</v>
      </c>
      <c r="F19" s="153">
        <v>162.5</v>
      </c>
      <c r="G19" s="167" t="s">
        <v>157</v>
      </c>
      <c r="H19" s="154">
        <v>39</v>
      </c>
      <c r="I19" s="154">
        <f t="shared" ref="I19:I23" si="3">H19*F19</f>
        <v>6337.5</v>
      </c>
      <c r="J19" s="169">
        <v>0.2485</v>
      </c>
      <c r="K19" s="154">
        <f t="shared" ref="K19:K23" si="4">H19+(H19*J19)</f>
        <v>48.691499999999998</v>
      </c>
      <c r="L19" s="154">
        <f t="shared" ref="L19:L23" si="5">K19*F19</f>
        <v>7912.3687499999996</v>
      </c>
      <c r="M19" s="170">
        <f>L19/M111</f>
        <v>1.4236976016755814E-2</v>
      </c>
    </row>
    <row r="20" spans="1:13" s="8" customFormat="1" ht="65.25" customHeight="1" x14ac:dyDescent="0.25">
      <c r="A20" s="171" t="s">
        <v>6</v>
      </c>
      <c r="B20" s="135" t="s">
        <v>49</v>
      </c>
      <c r="C20" s="131" t="s">
        <v>128</v>
      </c>
      <c r="D20" s="132" t="s">
        <v>127</v>
      </c>
      <c r="E20" s="135" t="s">
        <v>161</v>
      </c>
      <c r="F20" s="133">
        <v>38.4</v>
      </c>
      <c r="G20" s="141" t="s">
        <v>158</v>
      </c>
      <c r="H20" s="134">
        <v>16.96</v>
      </c>
      <c r="I20" s="134">
        <f t="shared" si="3"/>
        <v>651.26400000000001</v>
      </c>
      <c r="J20" s="172">
        <v>0.2485</v>
      </c>
      <c r="K20" s="134">
        <f t="shared" si="4"/>
        <v>21.17456</v>
      </c>
      <c r="L20" s="134">
        <f t="shared" si="5"/>
        <v>813.10310399999992</v>
      </c>
      <c r="M20" s="173">
        <f>L20/M111</f>
        <v>1.4630422009588098E-3</v>
      </c>
    </row>
    <row r="21" spans="1:13" s="8" customFormat="1" ht="56.45" customHeight="1" x14ac:dyDescent="0.25">
      <c r="A21" s="171" t="s">
        <v>7</v>
      </c>
      <c r="B21" s="135" t="s">
        <v>49</v>
      </c>
      <c r="C21" s="131" t="s">
        <v>132</v>
      </c>
      <c r="D21" s="132" t="s">
        <v>129</v>
      </c>
      <c r="E21" s="135" t="s">
        <v>101</v>
      </c>
      <c r="F21" s="136">
        <v>2</v>
      </c>
      <c r="G21" s="141" t="s">
        <v>304</v>
      </c>
      <c r="H21" s="134">
        <v>38.93</v>
      </c>
      <c r="I21" s="134">
        <f t="shared" si="3"/>
        <v>77.86</v>
      </c>
      <c r="J21" s="172">
        <v>0.2485</v>
      </c>
      <c r="K21" s="134">
        <f t="shared" si="4"/>
        <v>48.604104999999997</v>
      </c>
      <c r="L21" s="134">
        <f t="shared" si="5"/>
        <v>97.208209999999994</v>
      </c>
      <c r="M21" s="173">
        <f>L21/M111</f>
        <v>1.7490981501611165E-4</v>
      </c>
    </row>
    <row r="22" spans="1:13" s="8" customFormat="1" ht="38.25" customHeight="1" x14ac:dyDescent="0.25">
      <c r="A22" s="171" t="s">
        <v>13</v>
      </c>
      <c r="B22" s="135" t="s">
        <v>67</v>
      </c>
      <c r="C22" s="137" t="s">
        <v>103</v>
      </c>
      <c r="D22" s="138" t="s">
        <v>358</v>
      </c>
      <c r="E22" s="135" t="s">
        <v>161</v>
      </c>
      <c r="F22" s="133">
        <v>145</v>
      </c>
      <c r="G22" s="141" t="s">
        <v>266</v>
      </c>
      <c r="H22" s="134">
        <v>120</v>
      </c>
      <c r="I22" s="134">
        <f t="shared" si="3"/>
        <v>17400</v>
      </c>
      <c r="J22" s="172">
        <v>0.15</v>
      </c>
      <c r="K22" s="134">
        <f t="shared" si="4"/>
        <v>138</v>
      </c>
      <c r="L22" s="134">
        <f t="shared" si="5"/>
        <v>20010</v>
      </c>
      <c r="M22" s="173">
        <f>L22/M111</f>
        <v>3.6004627576954606E-2</v>
      </c>
    </row>
    <row r="23" spans="1:13" s="8" customFormat="1" ht="50.25" customHeight="1" x14ac:dyDescent="0.25">
      <c r="A23" s="171" t="s">
        <v>14</v>
      </c>
      <c r="B23" s="135" t="s">
        <v>49</v>
      </c>
      <c r="C23" s="131" t="s">
        <v>131</v>
      </c>
      <c r="D23" s="139" t="s">
        <v>130</v>
      </c>
      <c r="E23" s="140" t="s">
        <v>264</v>
      </c>
      <c r="F23" s="133">
        <v>3</v>
      </c>
      <c r="G23" s="141" t="s">
        <v>159</v>
      </c>
      <c r="H23" s="134">
        <v>12.81</v>
      </c>
      <c r="I23" s="134">
        <f t="shared" si="3"/>
        <v>38.43</v>
      </c>
      <c r="J23" s="172">
        <v>0.2485</v>
      </c>
      <c r="K23" s="134">
        <f t="shared" si="4"/>
        <v>15.993285</v>
      </c>
      <c r="L23" s="134">
        <f t="shared" si="5"/>
        <v>47.979855000000001</v>
      </c>
      <c r="M23" s="173">
        <f>L23/M111</f>
        <v>8.633167468622106E-5</v>
      </c>
    </row>
    <row r="24" spans="1:13" s="8" customFormat="1" ht="48" customHeight="1" x14ac:dyDescent="0.25">
      <c r="A24" s="171" t="s">
        <v>84</v>
      </c>
      <c r="B24" s="135" t="s">
        <v>67</v>
      </c>
      <c r="C24" s="137" t="s">
        <v>138</v>
      </c>
      <c r="D24" s="141" t="s">
        <v>160</v>
      </c>
      <c r="E24" s="135" t="s">
        <v>161</v>
      </c>
      <c r="F24" s="133">
        <v>1.28</v>
      </c>
      <c r="G24" s="141" t="s">
        <v>267</v>
      </c>
      <c r="H24" s="142">
        <v>299.43</v>
      </c>
      <c r="I24" s="134">
        <f t="shared" ref="I24:I51" si="6">H24*F24</f>
        <v>383.2704</v>
      </c>
      <c r="J24" s="172">
        <v>0.2485</v>
      </c>
      <c r="K24" s="134">
        <f t="shared" ref="K24" si="7">H24+(H24*J24)</f>
        <v>373.83835499999998</v>
      </c>
      <c r="L24" s="134">
        <f t="shared" ref="L24" si="8">K24*F24</f>
        <v>478.5130944</v>
      </c>
      <c r="M24" s="173">
        <f>L24/M111</f>
        <v>8.6100378583548842E-4</v>
      </c>
    </row>
    <row r="25" spans="1:13" s="8" customFormat="1" ht="41.25" customHeight="1" x14ac:dyDescent="0.25">
      <c r="A25" s="171" t="s">
        <v>89</v>
      </c>
      <c r="B25" s="135" t="s">
        <v>62</v>
      </c>
      <c r="C25" s="135">
        <v>97633</v>
      </c>
      <c r="D25" s="141" t="s">
        <v>108</v>
      </c>
      <c r="E25" s="135" t="s">
        <v>161</v>
      </c>
      <c r="F25" s="136">
        <v>680.56</v>
      </c>
      <c r="G25" s="141" t="s">
        <v>268</v>
      </c>
      <c r="H25" s="134">
        <v>17.82</v>
      </c>
      <c r="I25" s="134">
        <f t="shared" si="6"/>
        <v>12127.5792</v>
      </c>
      <c r="J25" s="172">
        <v>0.2485</v>
      </c>
      <c r="K25" s="134">
        <f t="shared" ref="K25:K51" si="9">H25+(H25*J25)</f>
        <v>22.248270000000002</v>
      </c>
      <c r="L25" s="134">
        <f t="shared" ref="L25:L51" si="10">K25*F25</f>
        <v>15141.2826312</v>
      </c>
      <c r="M25" s="173">
        <f>L25/M111</f>
        <v>2.7244190013681526E-2</v>
      </c>
    </row>
    <row r="26" spans="1:13" s="8" customFormat="1" ht="78" customHeight="1" x14ac:dyDescent="0.25">
      <c r="A26" s="171" t="s">
        <v>90</v>
      </c>
      <c r="B26" s="135" t="s">
        <v>62</v>
      </c>
      <c r="C26" s="135">
        <v>95877</v>
      </c>
      <c r="D26" s="141" t="s">
        <v>113</v>
      </c>
      <c r="E26" s="135" t="s">
        <v>162</v>
      </c>
      <c r="F26" s="136">
        <v>510.3</v>
      </c>
      <c r="G26" s="141" t="s">
        <v>282</v>
      </c>
      <c r="H26" s="134">
        <v>1.47</v>
      </c>
      <c r="I26" s="134">
        <f t="shared" si="6"/>
        <v>750.14099999999996</v>
      </c>
      <c r="J26" s="172">
        <v>0.2485</v>
      </c>
      <c r="K26" s="134">
        <f t="shared" si="9"/>
        <v>1.8352949999999999</v>
      </c>
      <c r="L26" s="134">
        <f t="shared" si="10"/>
        <v>936.5510385</v>
      </c>
      <c r="M26" s="173">
        <f>L26/M111</f>
        <v>1.6851659844079247E-3</v>
      </c>
    </row>
    <row r="27" spans="1:13" s="8" customFormat="1" ht="78.75" customHeight="1" x14ac:dyDescent="0.25">
      <c r="A27" s="171" t="s">
        <v>163</v>
      </c>
      <c r="B27" s="135" t="s">
        <v>62</v>
      </c>
      <c r="C27" s="135">
        <v>87737</v>
      </c>
      <c r="D27" s="141" t="s">
        <v>111</v>
      </c>
      <c r="E27" s="135" t="s">
        <v>161</v>
      </c>
      <c r="F27" s="136">
        <v>680.56</v>
      </c>
      <c r="G27" s="141" t="s">
        <v>269</v>
      </c>
      <c r="H27" s="134">
        <v>34.74</v>
      </c>
      <c r="I27" s="134">
        <f t="shared" si="6"/>
        <v>23642.654399999999</v>
      </c>
      <c r="J27" s="172">
        <v>0.2485</v>
      </c>
      <c r="K27" s="134">
        <f t="shared" si="9"/>
        <v>43.372889999999998</v>
      </c>
      <c r="L27" s="134">
        <f t="shared" si="10"/>
        <v>29517.854018399998</v>
      </c>
      <c r="M27" s="173">
        <f>L27/M111</f>
        <v>5.311241083475287E-2</v>
      </c>
    </row>
    <row r="28" spans="1:13" s="8" customFormat="1" ht="69" customHeight="1" x14ac:dyDescent="0.25">
      <c r="A28" s="171" t="s">
        <v>164</v>
      </c>
      <c r="B28" s="135" t="s">
        <v>62</v>
      </c>
      <c r="C28" s="135">
        <v>87251</v>
      </c>
      <c r="D28" s="141" t="s">
        <v>112</v>
      </c>
      <c r="E28" s="135" t="s">
        <v>161</v>
      </c>
      <c r="F28" s="133">
        <v>680.56</v>
      </c>
      <c r="G28" s="141" t="s">
        <v>270</v>
      </c>
      <c r="H28" s="134">
        <v>45.05</v>
      </c>
      <c r="I28" s="134">
        <f t="shared" si="6"/>
        <v>30659.227999999996</v>
      </c>
      <c r="J28" s="172">
        <v>0.2485</v>
      </c>
      <c r="K28" s="134">
        <f t="shared" si="9"/>
        <v>56.244924999999995</v>
      </c>
      <c r="L28" s="134">
        <f t="shared" si="10"/>
        <v>38278.04615799999</v>
      </c>
      <c r="M28" s="173">
        <f>L28/M111</f>
        <v>6.8874902363431675E-2</v>
      </c>
    </row>
    <row r="29" spans="1:13" s="8" customFormat="1" ht="35.25" customHeight="1" x14ac:dyDescent="0.25">
      <c r="A29" s="171" t="s">
        <v>165</v>
      </c>
      <c r="B29" s="367" t="s">
        <v>323</v>
      </c>
      <c r="C29" s="368"/>
      <c r="D29" s="159" t="s">
        <v>324</v>
      </c>
      <c r="E29" s="135" t="s">
        <v>161</v>
      </c>
      <c r="F29" s="136">
        <v>55.92</v>
      </c>
      <c r="G29" s="141" t="s">
        <v>271</v>
      </c>
      <c r="H29" s="134">
        <v>39</v>
      </c>
      <c r="I29" s="134">
        <f t="shared" si="6"/>
        <v>2180.88</v>
      </c>
      <c r="J29" s="172">
        <v>0.2485</v>
      </c>
      <c r="K29" s="134">
        <f t="shared" si="9"/>
        <v>48.691499999999998</v>
      </c>
      <c r="L29" s="134">
        <f t="shared" si="10"/>
        <v>2722.8286800000001</v>
      </c>
      <c r="M29" s="173">
        <f>L29/M111</f>
        <v>4.8992719929660629E-3</v>
      </c>
    </row>
    <row r="30" spans="1:13" s="8" customFormat="1" ht="33" customHeight="1" x14ac:dyDescent="0.25">
      <c r="A30" s="171" t="s">
        <v>166</v>
      </c>
      <c r="B30" s="135" t="s">
        <v>62</v>
      </c>
      <c r="C30" s="135">
        <v>102167</v>
      </c>
      <c r="D30" s="132" t="s">
        <v>173</v>
      </c>
      <c r="E30" s="135" t="s">
        <v>161</v>
      </c>
      <c r="F30" s="136">
        <v>18.920000000000002</v>
      </c>
      <c r="G30" s="141" t="s">
        <v>272</v>
      </c>
      <c r="H30" s="134">
        <v>504.26</v>
      </c>
      <c r="I30" s="134">
        <f t="shared" si="6"/>
        <v>9540.5992000000006</v>
      </c>
      <c r="J30" s="172">
        <v>0.15</v>
      </c>
      <c r="K30" s="134">
        <f t="shared" si="9"/>
        <v>579.899</v>
      </c>
      <c r="L30" s="134">
        <f t="shared" si="10"/>
        <v>10971.68908</v>
      </c>
      <c r="M30" s="173">
        <f>L30/M111</f>
        <v>1.9741708106723623E-2</v>
      </c>
    </row>
    <row r="31" spans="1:13" s="8" customFormat="1" ht="43.5" customHeight="1" x14ac:dyDescent="0.25">
      <c r="A31" s="171" t="s">
        <v>168</v>
      </c>
      <c r="B31" s="135" t="s">
        <v>67</v>
      </c>
      <c r="C31" s="137" t="s">
        <v>134</v>
      </c>
      <c r="D31" s="132" t="s">
        <v>167</v>
      </c>
      <c r="E31" s="135" t="s">
        <v>101</v>
      </c>
      <c r="F31" s="136">
        <v>3</v>
      </c>
      <c r="G31" s="141" t="s">
        <v>169</v>
      </c>
      <c r="H31" s="134">
        <v>214.67</v>
      </c>
      <c r="I31" s="134">
        <f t="shared" si="6"/>
        <v>644.01</v>
      </c>
      <c r="J31" s="172">
        <v>0.15</v>
      </c>
      <c r="K31" s="134">
        <f t="shared" si="9"/>
        <v>246.87049999999999</v>
      </c>
      <c r="L31" s="134">
        <f t="shared" si="10"/>
        <v>740.61149999999998</v>
      </c>
      <c r="M31" s="173">
        <f>L31/M111</f>
        <v>1.3326057589560078E-3</v>
      </c>
    </row>
    <row r="32" spans="1:13" s="8" customFormat="1" ht="41.25" customHeight="1" x14ac:dyDescent="0.25">
      <c r="A32" s="171" t="s">
        <v>170</v>
      </c>
      <c r="B32" s="135" t="s">
        <v>67</v>
      </c>
      <c r="C32" s="137" t="s">
        <v>174</v>
      </c>
      <c r="D32" s="138" t="s">
        <v>175</v>
      </c>
      <c r="E32" s="135" t="s">
        <v>101</v>
      </c>
      <c r="F32" s="136">
        <v>10</v>
      </c>
      <c r="G32" s="141" t="s">
        <v>273</v>
      </c>
      <c r="H32" s="134">
        <v>64.22</v>
      </c>
      <c r="I32" s="134">
        <f t="shared" si="6"/>
        <v>642.20000000000005</v>
      </c>
      <c r="J32" s="172">
        <v>0.15</v>
      </c>
      <c r="K32" s="134">
        <f t="shared" si="9"/>
        <v>73.852999999999994</v>
      </c>
      <c r="L32" s="134">
        <f t="shared" si="10"/>
        <v>738.53</v>
      </c>
      <c r="M32" s="173">
        <f>L32/M111</f>
        <v>1.3288604499954164E-3</v>
      </c>
    </row>
    <row r="33" spans="1:13" s="8" customFormat="1" ht="55.5" customHeight="1" x14ac:dyDescent="0.25">
      <c r="A33" s="171" t="s">
        <v>171</v>
      </c>
      <c r="B33" s="135" t="s">
        <v>62</v>
      </c>
      <c r="C33" s="137">
        <v>95547</v>
      </c>
      <c r="D33" s="138" t="s">
        <v>172</v>
      </c>
      <c r="E33" s="135" t="s">
        <v>101</v>
      </c>
      <c r="F33" s="136">
        <v>10</v>
      </c>
      <c r="G33" s="141" t="s">
        <v>274</v>
      </c>
      <c r="H33" s="134">
        <v>73.27</v>
      </c>
      <c r="I33" s="134">
        <f t="shared" si="6"/>
        <v>732.69999999999993</v>
      </c>
      <c r="J33" s="172">
        <v>0.15</v>
      </c>
      <c r="K33" s="134">
        <f t="shared" si="9"/>
        <v>84.260499999999993</v>
      </c>
      <c r="L33" s="134">
        <f t="shared" si="10"/>
        <v>842.6049999999999</v>
      </c>
      <c r="M33" s="173">
        <f>L33/M111</f>
        <v>1.5161258980249791E-3</v>
      </c>
    </row>
    <row r="34" spans="1:13" s="8" customFormat="1" ht="44.25" customHeight="1" x14ac:dyDescent="0.25">
      <c r="A34" s="171" t="s">
        <v>178</v>
      </c>
      <c r="B34" s="135" t="s">
        <v>62</v>
      </c>
      <c r="C34" s="135">
        <v>96109</v>
      </c>
      <c r="D34" s="132" t="s">
        <v>177</v>
      </c>
      <c r="E34" s="135" t="s">
        <v>161</v>
      </c>
      <c r="F34" s="133">
        <v>10</v>
      </c>
      <c r="G34" s="141" t="s">
        <v>176</v>
      </c>
      <c r="H34" s="134">
        <v>34.18</v>
      </c>
      <c r="I34" s="134">
        <f t="shared" si="6"/>
        <v>341.8</v>
      </c>
      <c r="J34" s="172">
        <v>0.15</v>
      </c>
      <c r="K34" s="134">
        <f t="shared" si="9"/>
        <v>39.307000000000002</v>
      </c>
      <c r="L34" s="134">
        <f t="shared" si="10"/>
        <v>393.07000000000005</v>
      </c>
      <c r="M34" s="173">
        <f>L34/M111</f>
        <v>7.0726331642546468E-4</v>
      </c>
    </row>
    <row r="35" spans="1:13" s="8" customFormat="1" ht="55.5" customHeight="1" x14ac:dyDescent="0.25">
      <c r="A35" s="171" t="s">
        <v>180</v>
      </c>
      <c r="B35" s="135" t="s">
        <v>62</v>
      </c>
      <c r="C35" s="135" t="s">
        <v>115</v>
      </c>
      <c r="D35" s="141" t="s">
        <v>114</v>
      </c>
      <c r="E35" s="135" t="s">
        <v>101</v>
      </c>
      <c r="F35" s="133">
        <v>40</v>
      </c>
      <c r="G35" s="141" t="s">
        <v>179</v>
      </c>
      <c r="H35" s="134">
        <f>71.79+40.87</f>
        <v>112.66</v>
      </c>
      <c r="I35" s="134">
        <f t="shared" si="6"/>
        <v>4506.3999999999996</v>
      </c>
      <c r="J35" s="172">
        <v>0.15</v>
      </c>
      <c r="K35" s="134">
        <f t="shared" si="9"/>
        <v>129.559</v>
      </c>
      <c r="L35" s="134">
        <f t="shared" si="10"/>
        <v>5182.3599999999997</v>
      </c>
      <c r="M35" s="173">
        <f>L35/M111</f>
        <v>9.3247846961372546E-3</v>
      </c>
    </row>
    <row r="36" spans="1:13" s="8" customFormat="1" ht="48.75" customHeight="1" x14ac:dyDescent="0.25">
      <c r="A36" s="171" t="s">
        <v>182</v>
      </c>
      <c r="B36" s="135" t="s">
        <v>62</v>
      </c>
      <c r="C36" s="135">
        <v>97668</v>
      </c>
      <c r="D36" s="143" t="s">
        <v>116</v>
      </c>
      <c r="E36" s="135" t="s">
        <v>117</v>
      </c>
      <c r="F36" s="133">
        <v>300</v>
      </c>
      <c r="G36" s="141" t="s">
        <v>181</v>
      </c>
      <c r="H36" s="134">
        <v>11.34</v>
      </c>
      <c r="I36" s="134">
        <f t="shared" si="6"/>
        <v>3402</v>
      </c>
      <c r="J36" s="172">
        <v>0.15</v>
      </c>
      <c r="K36" s="134">
        <f t="shared" si="9"/>
        <v>13.041</v>
      </c>
      <c r="L36" s="134">
        <f t="shared" si="10"/>
        <v>3912.3</v>
      </c>
      <c r="M36" s="173">
        <f>L36/M111</f>
        <v>7.0395254607356081E-3</v>
      </c>
    </row>
    <row r="37" spans="1:13" s="8" customFormat="1" ht="60" customHeight="1" x14ac:dyDescent="0.25">
      <c r="A37" s="171" t="s">
        <v>184</v>
      </c>
      <c r="B37" s="135" t="s">
        <v>62</v>
      </c>
      <c r="C37" s="135">
        <v>91926</v>
      </c>
      <c r="D37" s="143" t="s">
        <v>126</v>
      </c>
      <c r="E37" s="135" t="s">
        <v>117</v>
      </c>
      <c r="F37" s="133">
        <v>600</v>
      </c>
      <c r="G37" s="141" t="s">
        <v>183</v>
      </c>
      <c r="H37" s="134">
        <v>3.97</v>
      </c>
      <c r="I37" s="134">
        <f t="shared" si="6"/>
        <v>2382</v>
      </c>
      <c r="J37" s="172">
        <v>0.15</v>
      </c>
      <c r="K37" s="134">
        <f t="shared" si="9"/>
        <v>4.5655000000000001</v>
      </c>
      <c r="L37" s="134">
        <f t="shared" si="10"/>
        <v>2739.3</v>
      </c>
      <c r="M37" s="173">
        <f>L37/M111</f>
        <v>4.9289093613968894E-3</v>
      </c>
    </row>
    <row r="38" spans="1:13" s="8" customFormat="1" ht="32.25" customHeight="1" x14ac:dyDescent="0.25">
      <c r="A38" s="171" t="s">
        <v>185</v>
      </c>
      <c r="B38" s="135" t="s">
        <v>62</v>
      </c>
      <c r="C38" s="135">
        <v>21127</v>
      </c>
      <c r="D38" s="141" t="s">
        <v>118</v>
      </c>
      <c r="E38" s="140" t="s">
        <v>101</v>
      </c>
      <c r="F38" s="133">
        <v>6</v>
      </c>
      <c r="G38" s="141" t="s">
        <v>186</v>
      </c>
      <c r="H38" s="134">
        <v>4.72</v>
      </c>
      <c r="I38" s="134">
        <f t="shared" si="6"/>
        <v>28.32</v>
      </c>
      <c r="J38" s="172">
        <v>0.15</v>
      </c>
      <c r="K38" s="134">
        <f t="shared" si="9"/>
        <v>5.4279999999999999</v>
      </c>
      <c r="L38" s="134">
        <f t="shared" si="10"/>
        <v>32.567999999999998</v>
      </c>
      <c r="M38" s="173">
        <f>L38/M111</f>
        <v>5.8600635228698528E-5</v>
      </c>
    </row>
    <row r="39" spans="1:13" s="8" customFormat="1" ht="61.5" customHeight="1" x14ac:dyDescent="0.25">
      <c r="A39" s="171" t="s">
        <v>187</v>
      </c>
      <c r="B39" s="135" t="s">
        <v>62</v>
      </c>
      <c r="C39" s="135">
        <v>86909</v>
      </c>
      <c r="D39" s="141" t="s">
        <v>119</v>
      </c>
      <c r="E39" s="140" t="s">
        <v>101</v>
      </c>
      <c r="F39" s="133">
        <v>3</v>
      </c>
      <c r="G39" s="141" t="s">
        <v>188</v>
      </c>
      <c r="H39" s="134">
        <v>89.26</v>
      </c>
      <c r="I39" s="134">
        <f t="shared" si="6"/>
        <v>267.78000000000003</v>
      </c>
      <c r="J39" s="172">
        <v>0.15</v>
      </c>
      <c r="K39" s="134">
        <f t="shared" si="9"/>
        <v>102.649</v>
      </c>
      <c r="L39" s="134">
        <f t="shared" si="10"/>
        <v>307.947</v>
      </c>
      <c r="M39" s="173">
        <f>L39/M111</f>
        <v>5.5409880302051179E-4</v>
      </c>
    </row>
    <row r="40" spans="1:13" s="8" customFormat="1" ht="55.5" customHeight="1" x14ac:dyDescent="0.25">
      <c r="A40" s="171" t="s">
        <v>190</v>
      </c>
      <c r="B40" s="135" t="s">
        <v>62</v>
      </c>
      <c r="C40" s="144" t="s">
        <v>211</v>
      </c>
      <c r="D40" s="141" t="s">
        <v>209</v>
      </c>
      <c r="E40" s="140" t="s">
        <v>101</v>
      </c>
      <c r="F40" s="133">
        <v>4</v>
      </c>
      <c r="G40" s="141" t="s">
        <v>210</v>
      </c>
      <c r="H40" s="134">
        <v>412.2</v>
      </c>
      <c r="I40" s="134">
        <f t="shared" si="6"/>
        <v>1648.8</v>
      </c>
      <c r="J40" s="172">
        <v>0.15</v>
      </c>
      <c r="K40" s="134">
        <f t="shared" si="9"/>
        <v>474.03</v>
      </c>
      <c r="L40" s="134">
        <f t="shared" si="10"/>
        <v>1896.12</v>
      </c>
      <c r="M40" s="173">
        <f>L40/M111</f>
        <v>3.4117488476369398E-3</v>
      </c>
    </row>
    <row r="41" spans="1:13" s="8" customFormat="1" ht="96" customHeight="1" x14ac:dyDescent="0.25">
      <c r="A41" s="171" t="s">
        <v>192</v>
      </c>
      <c r="B41" s="135" t="s">
        <v>62</v>
      </c>
      <c r="C41" s="144" t="s">
        <v>216</v>
      </c>
      <c r="D41" s="145" t="s">
        <v>215</v>
      </c>
      <c r="E41" s="140" t="s">
        <v>101</v>
      </c>
      <c r="F41" s="133">
        <v>1</v>
      </c>
      <c r="G41" s="141" t="s">
        <v>217</v>
      </c>
      <c r="H41" s="146">
        <v>198.18</v>
      </c>
      <c r="I41" s="134">
        <f t="shared" si="6"/>
        <v>198.18</v>
      </c>
      <c r="J41" s="172">
        <v>0.15</v>
      </c>
      <c r="K41" s="134">
        <f t="shared" si="9"/>
        <v>227.90700000000001</v>
      </c>
      <c r="L41" s="134">
        <f t="shared" si="10"/>
        <v>227.90700000000001</v>
      </c>
      <c r="M41" s="173">
        <f>L41/M111</f>
        <v>4.1008029271269333E-4</v>
      </c>
    </row>
    <row r="42" spans="1:13" s="8" customFormat="1" ht="48" customHeight="1" x14ac:dyDescent="0.25">
      <c r="A42" s="171" t="s">
        <v>195</v>
      </c>
      <c r="B42" s="135" t="s">
        <v>62</v>
      </c>
      <c r="C42" s="137" t="s">
        <v>220</v>
      </c>
      <c r="D42" s="147" t="s">
        <v>218</v>
      </c>
      <c r="E42" s="140" t="s">
        <v>101</v>
      </c>
      <c r="F42" s="133">
        <v>3</v>
      </c>
      <c r="G42" s="141" t="s">
        <v>219</v>
      </c>
      <c r="H42" s="146">
        <v>176.8</v>
      </c>
      <c r="I42" s="134">
        <f t="shared" si="6"/>
        <v>530.40000000000009</v>
      </c>
      <c r="J42" s="172">
        <v>0.15</v>
      </c>
      <c r="K42" s="134">
        <f t="shared" si="9"/>
        <v>203.32000000000002</v>
      </c>
      <c r="L42" s="134">
        <f t="shared" si="10"/>
        <v>609.96</v>
      </c>
      <c r="M42" s="173">
        <f>L42/M111</f>
        <v>1.0975203716561337E-3</v>
      </c>
    </row>
    <row r="43" spans="1:13" s="8" customFormat="1" ht="39.75" customHeight="1" x14ac:dyDescent="0.25">
      <c r="A43" s="171" t="s">
        <v>196</v>
      </c>
      <c r="B43" s="135" t="s">
        <v>67</v>
      </c>
      <c r="C43" s="137" t="s">
        <v>107</v>
      </c>
      <c r="D43" s="148" t="s">
        <v>189</v>
      </c>
      <c r="E43" s="135" t="s">
        <v>101</v>
      </c>
      <c r="F43" s="133">
        <v>4</v>
      </c>
      <c r="G43" s="141" t="s">
        <v>191</v>
      </c>
      <c r="H43" s="134">
        <v>1.38</v>
      </c>
      <c r="I43" s="134">
        <f t="shared" si="6"/>
        <v>5.52</v>
      </c>
      <c r="J43" s="172">
        <v>0.15</v>
      </c>
      <c r="K43" s="134">
        <f t="shared" si="9"/>
        <v>1.587</v>
      </c>
      <c r="L43" s="134">
        <f t="shared" si="10"/>
        <v>6.3479999999999999</v>
      </c>
      <c r="M43" s="173">
        <f>L43/M111</f>
        <v>1.1422157714068357E-5</v>
      </c>
    </row>
    <row r="44" spans="1:13" s="8" customFormat="1" ht="38.25" customHeight="1" x14ac:dyDescent="0.25">
      <c r="A44" s="171" t="s">
        <v>198</v>
      </c>
      <c r="B44" s="135" t="s">
        <v>62</v>
      </c>
      <c r="C44" s="135">
        <v>3146</v>
      </c>
      <c r="D44" s="141" t="s">
        <v>120</v>
      </c>
      <c r="E44" s="135" t="s">
        <v>101</v>
      </c>
      <c r="F44" s="133">
        <v>3</v>
      </c>
      <c r="G44" s="141" t="s">
        <v>193</v>
      </c>
      <c r="H44" s="134">
        <v>4.17</v>
      </c>
      <c r="I44" s="134">
        <f t="shared" si="6"/>
        <v>12.51</v>
      </c>
      <c r="J44" s="172">
        <v>0.15</v>
      </c>
      <c r="K44" s="134">
        <f t="shared" si="9"/>
        <v>4.7954999999999997</v>
      </c>
      <c r="L44" s="134">
        <f t="shared" si="10"/>
        <v>14.386499999999998</v>
      </c>
      <c r="M44" s="173">
        <f>L44/M111</f>
        <v>2.5886085688948395E-5</v>
      </c>
    </row>
    <row r="45" spans="1:13" s="8" customFormat="1" ht="54" customHeight="1" x14ac:dyDescent="0.25">
      <c r="A45" s="171" t="s">
        <v>200</v>
      </c>
      <c r="B45" s="135" t="s">
        <v>62</v>
      </c>
      <c r="C45" s="135">
        <v>86915</v>
      </c>
      <c r="D45" s="141" t="s">
        <v>121</v>
      </c>
      <c r="E45" s="135" t="s">
        <v>101</v>
      </c>
      <c r="F45" s="135">
        <v>1</v>
      </c>
      <c r="G45" s="141" t="s">
        <v>194</v>
      </c>
      <c r="H45" s="134">
        <v>98.14</v>
      </c>
      <c r="I45" s="134">
        <f t="shared" si="6"/>
        <v>98.14</v>
      </c>
      <c r="J45" s="172">
        <v>0.15</v>
      </c>
      <c r="K45" s="134">
        <f t="shared" si="9"/>
        <v>112.861</v>
      </c>
      <c r="L45" s="134">
        <f t="shared" si="10"/>
        <v>112.861</v>
      </c>
      <c r="M45" s="173">
        <f>L45/M111</f>
        <v>2.0307437645990375E-4</v>
      </c>
    </row>
    <row r="46" spans="1:13" s="8" customFormat="1" ht="52.5" customHeight="1" x14ac:dyDescent="0.25">
      <c r="A46" s="171" t="s">
        <v>201</v>
      </c>
      <c r="B46" s="135" t="s">
        <v>62</v>
      </c>
      <c r="C46" s="135">
        <v>89356</v>
      </c>
      <c r="D46" s="141" t="s">
        <v>122</v>
      </c>
      <c r="E46" s="135" t="s">
        <v>117</v>
      </c>
      <c r="F46" s="133">
        <v>100</v>
      </c>
      <c r="G46" s="141" t="s">
        <v>197</v>
      </c>
      <c r="H46" s="134">
        <v>19.43</v>
      </c>
      <c r="I46" s="134">
        <f t="shared" si="6"/>
        <v>1943</v>
      </c>
      <c r="J46" s="172">
        <v>0.15</v>
      </c>
      <c r="K46" s="134">
        <f t="shared" si="9"/>
        <v>22.3445</v>
      </c>
      <c r="L46" s="134">
        <f t="shared" si="10"/>
        <v>2234.4499999999998</v>
      </c>
      <c r="M46" s="173">
        <f>L46/M111</f>
        <v>4.0205167460932644E-3</v>
      </c>
    </row>
    <row r="47" spans="1:13" s="8" customFormat="1" ht="51.75" customHeight="1" x14ac:dyDescent="0.25">
      <c r="A47" s="171" t="s">
        <v>204</v>
      </c>
      <c r="B47" s="135" t="s">
        <v>62</v>
      </c>
      <c r="C47" s="135">
        <v>89362</v>
      </c>
      <c r="D47" s="141" t="s">
        <v>123</v>
      </c>
      <c r="E47" s="135" t="s">
        <v>101</v>
      </c>
      <c r="F47" s="133">
        <v>6</v>
      </c>
      <c r="G47" s="141" t="s">
        <v>199</v>
      </c>
      <c r="H47" s="149">
        <v>7.56</v>
      </c>
      <c r="I47" s="134">
        <f t="shared" si="6"/>
        <v>45.36</v>
      </c>
      <c r="J47" s="172">
        <v>0.15</v>
      </c>
      <c r="K47" s="134">
        <f t="shared" si="9"/>
        <v>8.6939999999999991</v>
      </c>
      <c r="L47" s="134">
        <f t="shared" si="10"/>
        <v>52.163999999999994</v>
      </c>
      <c r="M47" s="173">
        <f>L47/M111</f>
        <v>9.3860339476474762E-5</v>
      </c>
    </row>
    <row r="48" spans="1:13" s="8" customFormat="1" ht="52.5" customHeight="1" x14ac:dyDescent="0.25">
      <c r="A48" s="171" t="s">
        <v>207</v>
      </c>
      <c r="B48" s="135" t="s">
        <v>62</v>
      </c>
      <c r="C48" s="135">
        <v>89395</v>
      </c>
      <c r="D48" s="141" t="s">
        <v>124</v>
      </c>
      <c r="E48" s="135" t="s">
        <v>101</v>
      </c>
      <c r="F48" s="133">
        <v>6</v>
      </c>
      <c r="G48" s="141" t="s">
        <v>199</v>
      </c>
      <c r="H48" s="149">
        <v>10.75</v>
      </c>
      <c r="I48" s="134">
        <f t="shared" si="6"/>
        <v>64.5</v>
      </c>
      <c r="J48" s="172">
        <v>0.15</v>
      </c>
      <c r="K48" s="134">
        <f t="shared" si="9"/>
        <v>12.362500000000001</v>
      </c>
      <c r="L48" s="134">
        <f t="shared" si="10"/>
        <v>74.175000000000011</v>
      </c>
      <c r="M48" s="173">
        <f>L48/M111</f>
        <v>1.3346542981112485E-4</v>
      </c>
    </row>
    <row r="49" spans="1:13" s="8" customFormat="1" ht="52.5" customHeight="1" x14ac:dyDescent="0.25">
      <c r="A49" s="171" t="s">
        <v>212</v>
      </c>
      <c r="B49" s="135" t="s">
        <v>62</v>
      </c>
      <c r="C49" s="144" t="s">
        <v>234</v>
      </c>
      <c r="D49" s="141" t="s">
        <v>233</v>
      </c>
      <c r="E49" s="140" t="s">
        <v>232</v>
      </c>
      <c r="F49" s="136">
        <v>1</v>
      </c>
      <c r="G49" s="141" t="s">
        <v>237</v>
      </c>
      <c r="H49" s="134">
        <v>9.14</v>
      </c>
      <c r="I49" s="134">
        <f>H49*F49</f>
        <v>9.14</v>
      </c>
      <c r="J49" s="172">
        <v>0.2485</v>
      </c>
      <c r="K49" s="134">
        <f>H49+(H49*J49)</f>
        <v>11.411290000000001</v>
      </c>
      <c r="L49" s="134">
        <f>K49*F49</f>
        <v>11.411290000000001</v>
      </c>
      <c r="M49" s="173">
        <f>L49/M111</f>
        <v>2.0532695983139748E-5</v>
      </c>
    </row>
    <row r="50" spans="1:13" s="8" customFormat="1" ht="46.5" customHeight="1" x14ac:dyDescent="0.25">
      <c r="A50" s="171" t="s">
        <v>213</v>
      </c>
      <c r="B50" s="135" t="s">
        <v>62</v>
      </c>
      <c r="C50" s="135">
        <v>86888</v>
      </c>
      <c r="D50" s="141" t="s">
        <v>145</v>
      </c>
      <c r="E50" s="135" t="s">
        <v>101</v>
      </c>
      <c r="F50" s="133">
        <v>1</v>
      </c>
      <c r="G50" s="141" t="s">
        <v>202</v>
      </c>
      <c r="H50" s="134">
        <v>388.75</v>
      </c>
      <c r="I50" s="134">
        <f t="shared" si="6"/>
        <v>388.75</v>
      </c>
      <c r="J50" s="172">
        <v>0.15</v>
      </c>
      <c r="K50" s="134">
        <f t="shared" si="9"/>
        <v>447.0625</v>
      </c>
      <c r="L50" s="134">
        <f t="shared" si="10"/>
        <v>447.0625</v>
      </c>
      <c r="M50" s="173">
        <f>L50/M111</f>
        <v>8.0441373393914386E-4</v>
      </c>
    </row>
    <row r="51" spans="1:13" s="8" customFormat="1" ht="39.75" customHeight="1" x14ac:dyDescent="0.25">
      <c r="A51" s="171" t="s">
        <v>221</v>
      </c>
      <c r="B51" s="135" t="s">
        <v>62</v>
      </c>
      <c r="C51" s="144" t="s">
        <v>206</v>
      </c>
      <c r="D51" s="141" t="s">
        <v>205</v>
      </c>
      <c r="E51" s="135" t="s">
        <v>101</v>
      </c>
      <c r="F51" s="133">
        <v>6</v>
      </c>
      <c r="G51" s="141" t="s">
        <v>208</v>
      </c>
      <c r="H51" s="146">
        <v>43.63</v>
      </c>
      <c r="I51" s="134">
        <f t="shared" si="6"/>
        <v>261.78000000000003</v>
      </c>
      <c r="J51" s="172">
        <v>0.15</v>
      </c>
      <c r="K51" s="134">
        <f t="shared" si="9"/>
        <v>50.174500000000002</v>
      </c>
      <c r="L51" s="134">
        <f t="shared" si="10"/>
        <v>301.04700000000003</v>
      </c>
      <c r="M51" s="173">
        <f>L51/M111</f>
        <v>5.4168341420087233E-4</v>
      </c>
    </row>
    <row r="52" spans="1:13" s="8" customFormat="1" ht="39.75" customHeight="1" x14ac:dyDescent="0.25">
      <c r="A52" s="171" t="s">
        <v>222</v>
      </c>
      <c r="B52" s="135" t="s">
        <v>62</v>
      </c>
      <c r="C52" s="135">
        <v>100860</v>
      </c>
      <c r="D52" s="141" t="s">
        <v>125</v>
      </c>
      <c r="E52" s="135" t="s">
        <v>101</v>
      </c>
      <c r="F52" s="133">
        <v>1</v>
      </c>
      <c r="G52" s="141" t="s">
        <v>203</v>
      </c>
      <c r="H52" s="149">
        <v>77.7</v>
      </c>
      <c r="I52" s="134">
        <f t="shared" ref="I52:I62" si="11">H52*F52</f>
        <v>77.7</v>
      </c>
      <c r="J52" s="172">
        <v>0.15</v>
      </c>
      <c r="K52" s="134">
        <f t="shared" ref="K52:K62" si="12">H52+(H52*J52)</f>
        <v>89.355000000000004</v>
      </c>
      <c r="L52" s="134">
        <f t="shared" ref="L52:L62" si="13">K52*F52</f>
        <v>89.355000000000004</v>
      </c>
      <c r="M52" s="173">
        <f>L52/M111</f>
        <v>1.6077928521433178E-4</v>
      </c>
    </row>
    <row r="53" spans="1:13" s="8" customFormat="1" ht="39.75" customHeight="1" x14ac:dyDescent="0.25">
      <c r="A53" s="171" t="s">
        <v>223</v>
      </c>
      <c r="B53" s="135" t="s">
        <v>67</v>
      </c>
      <c r="C53" s="137" t="s">
        <v>140</v>
      </c>
      <c r="D53" s="150" t="s">
        <v>139</v>
      </c>
      <c r="E53" s="140" t="s">
        <v>101</v>
      </c>
      <c r="F53" s="151">
        <v>120</v>
      </c>
      <c r="G53" s="141" t="s">
        <v>214</v>
      </c>
      <c r="H53" s="149">
        <v>23.99</v>
      </c>
      <c r="I53" s="134">
        <f t="shared" si="11"/>
        <v>2878.7999999999997</v>
      </c>
      <c r="J53" s="172">
        <v>0.15</v>
      </c>
      <c r="K53" s="134">
        <f t="shared" si="12"/>
        <v>27.588499999999996</v>
      </c>
      <c r="L53" s="134">
        <f t="shared" si="13"/>
        <v>3310.6199999999994</v>
      </c>
      <c r="M53" s="173">
        <f>L53/M111</f>
        <v>5.9569035556630403E-3</v>
      </c>
    </row>
    <row r="54" spans="1:13" s="8" customFormat="1" ht="39.75" customHeight="1" x14ac:dyDescent="0.25">
      <c r="A54" s="171" t="s">
        <v>224</v>
      </c>
      <c r="B54" s="135" t="s">
        <v>62</v>
      </c>
      <c r="C54" s="135">
        <v>3767</v>
      </c>
      <c r="D54" s="162" t="s">
        <v>105</v>
      </c>
      <c r="E54" s="140" t="s">
        <v>101</v>
      </c>
      <c r="F54" s="151">
        <v>25</v>
      </c>
      <c r="G54" s="141" t="s">
        <v>297</v>
      </c>
      <c r="H54" s="134">
        <v>1.48</v>
      </c>
      <c r="I54" s="134">
        <f t="shared" si="11"/>
        <v>37</v>
      </c>
      <c r="J54" s="172">
        <v>0.15</v>
      </c>
      <c r="K54" s="134">
        <f t="shared" si="12"/>
        <v>1.702</v>
      </c>
      <c r="L54" s="134">
        <f t="shared" si="13"/>
        <v>42.55</v>
      </c>
      <c r="M54" s="173">
        <f>L54/M111</f>
        <v>7.6561564387777034E-5</v>
      </c>
    </row>
    <row r="55" spans="1:13" s="8" customFormat="1" ht="51.75" customHeight="1" x14ac:dyDescent="0.25">
      <c r="A55" s="171" t="s">
        <v>225</v>
      </c>
      <c r="B55" s="135" t="s">
        <v>62</v>
      </c>
      <c r="C55" s="135">
        <v>88414</v>
      </c>
      <c r="D55" s="141" t="s">
        <v>110</v>
      </c>
      <c r="E55" s="135" t="s">
        <v>161</v>
      </c>
      <c r="F55" s="133">
        <v>470</v>
      </c>
      <c r="G55" s="195" t="s">
        <v>298</v>
      </c>
      <c r="H55" s="134">
        <v>4.5599999999999996</v>
      </c>
      <c r="I55" s="134">
        <f t="shared" si="11"/>
        <v>2143.1999999999998</v>
      </c>
      <c r="J55" s="172">
        <v>0.2485</v>
      </c>
      <c r="K55" s="134">
        <f t="shared" si="12"/>
        <v>5.6931599999999998</v>
      </c>
      <c r="L55" s="134">
        <f t="shared" si="13"/>
        <v>2675.7851999999998</v>
      </c>
      <c r="M55" s="173">
        <f>L55/M111</f>
        <v>4.8146251675125935E-3</v>
      </c>
    </row>
    <row r="56" spans="1:13" s="8" customFormat="1" ht="51.75" customHeight="1" x14ac:dyDescent="0.25">
      <c r="A56" s="171" t="s">
        <v>226</v>
      </c>
      <c r="B56" s="135" t="s">
        <v>62</v>
      </c>
      <c r="C56" s="135">
        <v>88497</v>
      </c>
      <c r="D56" s="141" t="s">
        <v>104</v>
      </c>
      <c r="E56" s="135" t="s">
        <v>161</v>
      </c>
      <c r="F56" s="133">
        <v>470</v>
      </c>
      <c r="G56" s="141" t="s">
        <v>299</v>
      </c>
      <c r="H56" s="134">
        <v>14.78</v>
      </c>
      <c r="I56" s="134">
        <f t="shared" si="11"/>
        <v>6946.5999999999995</v>
      </c>
      <c r="J56" s="172">
        <v>0.2485</v>
      </c>
      <c r="K56" s="134">
        <f t="shared" si="12"/>
        <v>18.452829999999999</v>
      </c>
      <c r="L56" s="134">
        <f t="shared" si="13"/>
        <v>8672.8300999999992</v>
      </c>
      <c r="M56" s="173">
        <f>L56/M111</f>
        <v>1.560529824031494E-2</v>
      </c>
    </row>
    <row r="57" spans="1:13" s="8" customFormat="1" ht="63.75" customHeight="1" x14ac:dyDescent="0.25">
      <c r="A57" s="171" t="s">
        <v>284</v>
      </c>
      <c r="B57" s="135" t="s">
        <v>62</v>
      </c>
      <c r="C57" s="135">
        <v>88489</v>
      </c>
      <c r="D57" s="141" t="s">
        <v>109</v>
      </c>
      <c r="E57" s="135" t="s">
        <v>161</v>
      </c>
      <c r="F57" s="133">
        <v>470</v>
      </c>
      <c r="G57" s="141" t="s">
        <v>300</v>
      </c>
      <c r="H57" s="134">
        <v>12.97</v>
      </c>
      <c r="I57" s="134">
        <f t="shared" si="11"/>
        <v>6095.9000000000005</v>
      </c>
      <c r="J57" s="172">
        <v>0.2485</v>
      </c>
      <c r="K57" s="134">
        <f t="shared" si="12"/>
        <v>16.193045000000001</v>
      </c>
      <c r="L57" s="134">
        <f t="shared" si="13"/>
        <v>7610.7311500000005</v>
      </c>
      <c r="M57" s="173">
        <f>L57/M111</f>
        <v>1.3694229917245251E-2</v>
      </c>
    </row>
    <row r="58" spans="1:13" s="8" customFormat="1" ht="63.75" customHeight="1" x14ac:dyDescent="0.25">
      <c r="A58" s="171" t="s">
        <v>285</v>
      </c>
      <c r="B58" s="135" t="s">
        <v>49</v>
      </c>
      <c r="C58" s="194" t="s">
        <v>294</v>
      </c>
      <c r="D58" s="139" t="s">
        <v>293</v>
      </c>
      <c r="E58" s="135" t="s">
        <v>117</v>
      </c>
      <c r="F58" s="133">
        <v>18</v>
      </c>
      <c r="G58" s="160" t="s">
        <v>301</v>
      </c>
      <c r="H58" s="134">
        <v>6.77</v>
      </c>
      <c r="I58" s="134">
        <f t="shared" si="11"/>
        <v>121.85999999999999</v>
      </c>
      <c r="J58" s="172">
        <v>0.2485</v>
      </c>
      <c r="K58" s="134">
        <f t="shared" si="12"/>
        <v>8.4523449999999993</v>
      </c>
      <c r="L58" s="134">
        <f t="shared" si="13"/>
        <v>152.14220999999998</v>
      </c>
      <c r="M58" s="173">
        <f>L58/M67</f>
        <v>579888.21262349992</v>
      </c>
    </row>
    <row r="59" spans="1:13" s="8" customFormat="1" ht="81" customHeight="1" x14ac:dyDescent="0.25">
      <c r="A59" s="171" t="s">
        <v>286</v>
      </c>
      <c r="B59" s="135" t="s">
        <v>62</v>
      </c>
      <c r="C59" s="137">
        <v>103244</v>
      </c>
      <c r="D59" s="138" t="s">
        <v>153</v>
      </c>
      <c r="E59" s="135" t="s">
        <v>101</v>
      </c>
      <c r="F59" s="135">
        <v>2</v>
      </c>
      <c r="G59" s="363" t="s">
        <v>283</v>
      </c>
      <c r="H59" s="134">
        <v>2055.6999999999998</v>
      </c>
      <c r="I59" s="134">
        <f t="shared" si="11"/>
        <v>4111.3999999999996</v>
      </c>
      <c r="J59" s="172">
        <v>0.15</v>
      </c>
      <c r="K59" s="134">
        <f t="shared" si="12"/>
        <v>2364.0549999999998</v>
      </c>
      <c r="L59" s="134">
        <f t="shared" si="13"/>
        <v>4728.1099999999997</v>
      </c>
      <c r="M59" s="173">
        <f>L59/M111</f>
        <v>8.5074382655109856E-3</v>
      </c>
    </row>
    <row r="60" spans="1:13" s="8" customFormat="1" ht="75.75" customHeight="1" x14ac:dyDescent="0.25">
      <c r="A60" s="171" t="s">
        <v>287</v>
      </c>
      <c r="B60" s="135" t="s">
        <v>62</v>
      </c>
      <c r="C60" s="137">
        <v>103247</v>
      </c>
      <c r="D60" s="138" t="s">
        <v>149</v>
      </c>
      <c r="E60" s="135" t="s">
        <v>101</v>
      </c>
      <c r="F60" s="135">
        <v>3</v>
      </c>
      <c r="G60" s="363"/>
      <c r="H60" s="134">
        <v>2278.88</v>
      </c>
      <c r="I60" s="134">
        <f t="shared" si="11"/>
        <v>6836.64</v>
      </c>
      <c r="J60" s="172">
        <v>0.15</v>
      </c>
      <c r="K60" s="134">
        <f t="shared" si="12"/>
        <v>2620.712</v>
      </c>
      <c r="L60" s="134">
        <f t="shared" si="13"/>
        <v>7862.1360000000004</v>
      </c>
      <c r="M60" s="173">
        <f>L60/M111</f>
        <v>1.4146590636650054E-2</v>
      </c>
    </row>
    <row r="61" spans="1:13" s="8" customFormat="1" ht="63" customHeight="1" x14ac:dyDescent="0.25">
      <c r="A61" s="171" t="s">
        <v>288</v>
      </c>
      <c r="B61" s="135" t="s">
        <v>62</v>
      </c>
      <c r="C61" s="137">
        <v>103260</v>
      </c>
      <c r="D61" s="138" t="s">
        <v>150</v>
      </c>
      <c r="E61" s="135" t="s">
        <v>101</v>
      </c>
      <c r="F61" s="135">
        <v>3</v>
      </c>
      <c r="G61" s="363"/>
      <c r="H61" s="134">
        <v>5144</v>
      </c>
      <c r="I61" s="134">
        <f t="shared" si="11"/>
        <v>15432</v>
      </c>
      <c r="J61" s="172">
        <v>0.15</v>
      </c>
      <c r="K61" s="134">
        <f t="shared" si="12"/>
        <v>5915.6</v>
      </c>
      <c r="L61" s="134">
        <f t="shared" si="13"/>
        <v>17746.800000000003</v>
      </c>
      <c r="M61" s="173">
        <f>L61/M111</f>
        <v>3.1932380044112849E-2</v>
      </c>
    </row>
    <row r="62" spans="1:13" s="8" customFormat="1" ht="54.75" customHeight="1" thickBot="1" x14ac:dyDescent="0.3">
      <c r="A62" s="174" t="s">
        <v>295</v>
      </c>
      <c r="B62" s="157" t="s">
        <v>62</v>
      </c>
      <c r="C62" s="155">
        <v>103261</v>
      </c>
      <c r="D62" s="156" t="s">
        <v>152</v>
      </c>
      <c r="E62" s="157" t="s">
        <v>101</v>
      </c>
      <c r="F62" s="157">
        <v>7</v>
      </c>
      <c r="G62" s="364"/>
      <c r="H62" s="158">
        <v>10466.75</v>
      </c>
      <c r="I62" s="158">
        <f t="shared" si="11"/>
        <v>73267.25</v>
      </c>
      <c r="J62" s="175">
        <v>0.15</v>
      </c>
      <c r="K62" s="158">
        <f t="shared" si="12"/>
        <v>12036.762500000001</v>
      </c>
      <c r="L62" s="158">
        <f t="shared" si="13"/>
        <v>84257.337500000009</v>
      </c>
      <c r="M62" s="176">
        <f>L62/M111</f>
        <v>0.15160689941595562</v>
      </c>
    </row>
    <row r="63" spans="1:13" s="7" customFormat="1" ht="31.5" customHeight="1" thickBot="1" x14ac:dyDescent="0.3">
      <c r="A63" s="340" t="s">
        <v>10</v>
      </c>
      <c r="B63" s="362"/>
      <c r="C63" s="362"/>
      <c r="D63" s="362"/>
      <c r="E63" s="362"/>
      <c r="F63" s="362"/>
      <c r="G63" s="362"/>
      <c r="H63" s="362"/>
      <c r="I63" s="177">
        <f>SUM(I19:I62)</f>
        <v>239891.04619999995</v>
      </c>
      <c r="J63" s="178"/>
      <c r="K63" s="177"/>
      <c r="L63" s="177">
        <f>SUM(L19:L62)</f>
        <v>284953.00556949992</v>
      </c>
      <c r="M63" s="179">
        <f>L63/M111</f>
        <v>0.51272497963336916</v>
      </c>
    </row>
    <row r="64" spans="1:13" s="5" customFormat="1" ht="32.25" customHeight="1" thickTop="1" thickBot="1" x14ac:dyDescent="0.3">
      <c r="A64" s="192">
        <v>3</v>
      </c>
      <c r="B64" s="347" t="s">
        <v>227</v>
      </c>
      <c r="C64" s="348"/>
      <c r="D64" s="348"/>
      <c r="E64" s="348"/>
      <c r="F64" s="348"/>
      <c r="G64" s="348"/>
      <c r="H64" s="348"/>
      <c r="I64" s="348"/>
      <c r="J64" s="348"/>
      <c r="K64" s="348"/>
      <c r="L64" s="348"/>
      <c r="M64" s="349"/>
    </row>
    <row r="65" spans="1:13" s="8" customFormat="1" ht="58.5" customHeight="1" x14ac:dyDescent="0.25">
      <c r="A65" s="168" t="s">
        <v>8</v>
      </c>
      <c r="B65" s="166" t="s">
        <v>62</v>
      </c>
      <c r="C65" s="166">
        <v>97638</v>
      </c>
      <c r="D65" s="167" t="s">
        <v>141</v>
      </c>
      <c r="E65" s="166" t="s">
        <v>161</v>
      </c>
      <c r="F65" s="153">
        <v>68.8</v>
      </c>
      <c r="G65" s="167" t="s">
        <v>302</v>
      </c>
      <c r="H65" s="154">
        <v>6.58</v>
      </c>
      <c r="I65" s="154">
        <f t="shared" ref="I65:I107" si="14">H65*F65</f>
        <v>452.70400000000001</v>
      </c>
      <c r="J65" s="169">
        <v>0.2485</v>
      </c>
      <c r="K65" s="154">
        <f t="shared" ref="K65:K107" si="15">H65+(H65*J65)</f>
        <v>8.2151300000000003</v>
      </c>
      <c r="L65" s="154">
        <f t="shared" ref="L65:L107" si="16">K65*F65</f>
        <v>565.20094400000005</v>
      </c>
      <c r="M65" s="170">
        <f>L65/M111</f>
        <v>1.0169839827517831E-3</v>
      </c>
    </row>
    <row r="66" spans="1:13" s="8" customFormat="1" ht="48" customHeight="1" x14ac:dyDescent="0.25">
      <c r="A66" s="171" t="s">
        <v>9</v>
      </c>
      <c r="B66" s="135" t="s">
        <v>67</v>
      </c>
      <c r="C66" s="137" t="s">
        <v>133</v>
      </c>
      <c r="D66" s="138" t="s">
        <v>228</v>
      </c>
      <c r="E66" s="135" t="s">
        <v>161</v>
      </c>
      <c r="F66" s="136">
        <v>5.4</v>
      </c>
      <c r="G66" s="141" t="s">
        <v>303</v>
      </c>
      <c r="H66" s="134">
        <v>100</v>
      </c>
      <c r="I66" s="134">
        <f t="shared" si="14"/>
        <v>540</v>
      </c>
      <c r="J66" s="172">
        <v>0.15</v>
      </c>
      <c r="K66" s="134">
        <f t="shared" si="15"/>
        <v>115</v>
      </c>
      <c r="L66" s="134">
        <f t="shared" si="16"/>
        <v>621</v>
      </c>
      <c r="M66" s="173">
        <f>L66/M111</f>
        <v>1.1173849937675567E-3</v>
      </c>
    </row>
    <row r="67" spans="1:13" s="8" customFormat="1" ht="64.5" customHeight="1" x14ac:dyDescent="0.25">
      <c r="A67" s="171" t="s">
        <v>229</v>
      </c>
      <c r="B67" s="135" t="s">
        <v>49</v>
      </c>
      <c r="C67" s="131" t="s">
        <v>132</v>
      </c>
      <c r="D67" s="132" t="s">
        <v>129</v>
      </c>
      <c r="E67" s="135" t="s">
        <v>101</v>
      </c>
      <c r="F67" s="136">
        <v>3</v>
      </c>
      <c r="G67" s="141" t="s">
        <v>304</v>
      </c>
      <c r="H67" s="134">
        <v>38.93</v>
      </c>
      <c r="I67" s="134">
        <f t="shared" si="14"/>
        <v>116.78999999999999</v>
      </c>
      <c r="J67" s="172">
        <v>0.2485</v>
      </c>
      <c r="K67" s="134">
        <f t="shared" si="15"/>
        <v>48.604104999999997</v>
      </c>
      <c r="L67" s="134">
        <f t="shared" si="16"/>
        <v>145.81231499999998</v>
      </c>
      <c r="M67" s="173">
        <f>L67/M111</f>
        <v>2.6236472252416746E-4</v>
      </c>
    </row>
    <row r="68" spans="1:13" s="8" customFormat="1" ht="31.5" customHeight="1" x14ac:dyDescent="0.25">
      <c r="A68" s="171" t="s">
        <v>230</v>
      </c>
      <c r="B68" s="135" t="s">
        <v>67</v>
      </c>
      <c r="C68" s="137" t="s">
        <v>103</v>
      </c>
      <c r="D68" s="138" t="s">
        <v>358</v>
      </c>
      <c r="E68" s="135" t="s">
        <v>161</v>
      </c>
      <c r="F68" s="133">
        <v>145</v>
      </c>
      <c r="G68" s="160"/>
      <c r="H68" s="134">
        <v>120</v>
      </c>
      <c r="I68" s="134">
        <f t="shared" si="14"/>
        <v>17400</v>
      </c>
      <c r="J68" s="172">
        <v>0.15</v>
      </c>
      <c r="K68" s="134">
        <f t="shared" si="15"/>
        <v>138</v>
      </c>
      <c r="L68" s="134">
        <f t="shared" si="16"/>
        <v>20010</v>
      </c>
      <c r="M68" s="173">
        <f>L68/M111</f>
        <v>3.6004627576954606E-2</v>
      </c>
    </row>
    <row r="69" spans="1:13" s="8" customFormat="1" ht="41.25" customHeight="1" x14ac:dyDescent="0.25">
      <c r="A69" s="171" t="s">
        <v>231</v>
      </c>
      <c r="B69" s="135" t="s">
        <v>62</v>
      </c>
      <c r="C69" s="135">
        <v>97633</v>
      </c>
      <c r="D69" s="141" t="s">
        <v>108</v>
      </c>
      <c r="E69" s="135" t="s">
        <v>161</v>
      </c>
      <c r="F69" s="136">
        <v>676.46</v>
      </c>
      <c r="G69" s="141" t="s">
        <v>280</v>
      </c>
      <c r="H69" s="134">
        <v>17.82</v>
      </c>
      <c r="I69" s="134">
        <f t="shared" si="14"/>
        <v>12054.5172</v>
      </c>
      <c r="J69" s="172">
        <v>0.2485</v>
      </c>
      <c r="K69" s="134">
        <f t="shared" si="15"/>
        <v>22.248270000000002</v>
      </c>
      <c r="L69" s="134">
        <f t="shared" si="16"/>
        <v>15050.064724200001</v>
      </c>
      <c r="M69" s="173">
        <f>L69/M111</f>
        <v>2.7080058740823743E-2</v>
      </c>
    </row>
    <row r="70" spans="1:13" s="8" customFormat="1" ht="78" customHeight="1" x14ac:dyDescent="0.25">
      <c r="A70" s="171" t="s">
        <v>235</v>
      </c>
      <c r="B70" s="135" t="s">
        <v>62</v>
      </c>
      <c r="C70" s="135">
        <v>95877</v>
      </c>
      <c r="D70" s="141" t="s">
        <v>113</v>
      </c>
      <c r="E70" s="135" t="s">
        <v>162</v>
      </c>
      <c r="F70" s="136">
        <v>507.3</v>
      </c>
      <c r="G70" s="141" t="s">
        <v>281</v>
      </c>
      <c r="H70" s="134">
        <v>1.47</v>
      </c>
      <c r="I70" s="134">
        <f t="shared" si="14"/>
        <v>745.73099999999999</v>
      </c>
      <c r="J70" s="172">
        <v>0.2485</v>
      </c>
      <c r="K70" s="134">
        <f t="shared" si="15"/>
        <v>1.8352949999999999</v>
      </c>
      <c r="L70" s="134">
        <f t="shared" si="16"/>
        <v>931.04515349999997</v>
      </c>
      <c r="M70" s="173">
        <f>L70/M111</f>
        <v>1.6752590709193419E-3</v>
      </c>
    </row>
    <row r="71" spans="1:13" s="8" customFormat="1" ht="78.75" customHeight="1" x14ac:dyDescent="0.25">
      <c r="A71" s="171" t="s">
        <v>236</v>
      </c>
      <c r="B71" s="135" t="s">
        <v>62</v>
      </c>
      <c r="C71" s="135">
        <v>87737</v>
      </c>
      <c r="D71" s="141" t="s">
        <v>111</v>
      </c>
      <c r="E71" s="135" t="s">
        <v>161</v>
      </c>
      <c r="F71" s="136">
        <v>676.46</v>
      </c>
      <c r="G71" s="141" t="s">
        <v>269</v>
      </c>
      <c r="H71" s="134">
        <v>34.74</v>
      </c>
      <c r="I71" s="134">
        <f t="shared" si="14"/>
        <v>23500.220400000002</v>
      </c>
      <c r="J71" s="172">
        <v>0.2485</v>
      </c>
      <c r="K71" s="134">
        <f t="shared" si="15"/>
        <v>43.372889999999998</v>
      </c>
      <c r="L71" s="134">
        <f t="shared" si="16"/>
        <v>29340.0251694</v>
      </c>
      <c r="M71" s="173">
        <f>L71/M111</f>
        <v>5.2792437747262444E-2</v>
      </c>
    </row>
    <row r="72" spans="1:13" s="8" customFormat="1" ht="69" customHeight="1" x14ac:dyDescent="0.25">
      <c r="A72" s="171" t="s">
        <v>238</v>
      </c>
      <c r="B72" s="135" t="s">
        <v>62</v>
      </c>
      <c r="C72" s="135">
        <v>87251</v>
      </c>
      <c r="D72" s="141" t="s">
        <v>112</v>
      </c>
      <c r="E72" s="135" t="s">
        <v>161</v>
      </c>
      <c r="F72" s="136">
        <v>676.46</v>
      </c>
      <c r="G72" s="141" t="s">
        <v>270</v>
      </c>
      <c r="H72" s="134">
        <v>45.05</v>
      </c>
      <c r="I72" s="134">
        <f t="shared" si="14"/>
        <v>30474.523000000001</v>
      </c>
      <c r="J72" s="172">
        <v>0.2485</v>
      </c>
      <c r="K72" s="134">
        <f t="shared" si="15"/>
        <v>56.244924999999995</v>
      </c>
      <c r="L72" s="134">
        <f t="shared" si="16"/>
        <v>38047.441965500002</v>
      </c>
      <c r="M72" s="173">
        <f>L72/M111</f>
        <v>6.8459968926717713E-2</v>
      </c>
    </row>
    <row r="73" spans="1:13" s="8" customFormat="1" ht="60.75" customHeight="1" x14ac:dyDescent="0.25">
      <c r="A73" s="171" t="s">
        <v>239</v>
      </c>
      <c r="B73" s="135" t="s">
        <v>49</v>
      </c>
      <c r="C73" s="131" t="s">
        <v>131</v>
      </c>
      <c r="D73" s="139" t="s">
        <v>130</v>
      </c>
      <c r="E73" s="140" t="s">
        <v>232</v>
      </c>
      <c r="F73" s="133">
        <v>5</v>
      </c>
      <c r="G73" s="141" t="s">
        <v>159</v>
      </c>
      <c r="H73" s="134">
        <v>12.81</v>
      </c>
      <c r="I73" s="134">
        <f t="shared" si="14"/>
        <v>64.05</v>
      </c>
      <c r="J73" s="172">
        <v>0.2485</v>
      </c>
      <c r="K73" s="134">
        <f t="shared" si="15"/>
        <v>15.993285</v>
      </c>
      <c r="L73" s="134">
        <f t="shared" si="16"/>
        <v>79.966425000000001</v>
      </c>
      <c r="M73" s="173">
        <f>L73/M111</f>
        <v>1.438861244770351E-4</v>
      </c>
    </row>
    <row r="74" spans="1:13" s="8" customFormat="1" ht="31.5" customHeight="1" x14ac:dyDescent="0.25">
      <c r="A74" s="171" t="s">
        <v>240</v>
      </c>
      <c r="B74" s="135" t="s">
        <v>62</v>
      </c>
      <c r="C74" s="144" t="s">
        <v>234</v>
      </c>
      <c r="D74" s="141" t="s">
        <v>233</v>
      </c>
      <c r="E74" s="140" t="s">
        <v>232</v>
      </c>
      <c r="F74" s="136">
        <v>5</v>
      </c>
      <c r="G74" s="141" t="s">
        <v>305</v>
      </c>
      <c r="H74" s="134">
        <v>9.14</v>
      </c>
      <c r="I74" s="134">
        <f t="shared" si="14"/>
        <v>45.7</v>
      </c>
      <c r="J74" s="172">
        <v>0.2485</v>
      </c>
      <c r="K74" s="134">
        <f t="shared" si="15"/>
        <v>11.411290000000001</v>
      </c>
      <c r="L74" s="134">
        <f t="shared" si="16"/>
        <v>57.056450000000005</v>
      </c>
      <c r="M74" s="173">
        <f>L74/M111</f>
        <v>1.0266347991569874E-4</v>
      </c>
    </row>
    <row r="75" spans="1:13" s="8" customFormat="1" ht="51" customHeight="1" x14ac:dyDescent="0.25">
      <c r="A75" s="171" t="s">
        <v>241</v>
      </c>
      <c r="B75" s="135" t="s">
        <v>62</v>
      </c>
      <c r="C75" s="135">
        <v>86888</v>
      </c>
      <c r="D75" s="141" t="s">
        <v>145</v>
      </c>
      <c r="E75" s="135" t="s">
        <v>101</v>
      </c>
      <c r="F75" s="133">
        <v>5</v>
      </c>
      <c r="G75" s="141" t="s">
        <v>306</v>
      </c>
      <c r="H75" s="134">
        <v>388.75</v>
      </c>
      <c r="I75" s="134">
        <f t="shared" si="14"/>
        <v>1943.75</v>
      </c>
      <c r="J75" s="172">
        <v>0.15</v>
      </c>
      <c r="K75" s="134">
        <f t="shared" si="15"/>
        <v>447.0625</v>
      </c>
      <c r="L75" s="134">
        <f t="shared" si="16"/>
        <v>2235.3125</v>
      </c>
      <c r="M75" s="173">
        <f>L75/M111</f>
        <v>4.0220686696957192E-3</v>
      </c>
    </row>
    <row r="76" spans="1:13" s="8" customFormat="1" ht="51" customHeight="1" x14ac:dyDescent="0.25">
      <c r="A76" s="171" t="s">
        <v>242</v>
      </c>
      <c r="B76" s="135" t="s">
        <v>62</v>
      </c>
      <c r="C76" s="144" t="s">
        <v>206</v>
      </c>
      <c r="D76" s="141" t="s">
        <v>205</v>
      </c>
      <c r="E76" s="135" t="s">
        <v>101</v>
      </c>
      <c r="F76" s="133">
        <v>5</v>
      </c>
      <c r="G76" s="141" t="s">
        <v>208</v>
      </c>
      <c r="H76" s="146">
        <v>43.63</v>
      </c>
      <c r="I76" s="134">
        <f t="shared" si="14"/>
        <v>218.15</v>
      </c>
      <c r="J76" s="172">
        <v>0.15</v>
      </c>
      <c r="K76" s="134">
        <f t="shared" si="15"/>
        <v>50.174500000000002</v>
      </c>
      <c r="L76" s="134">
        <f t="shared" si="16"/>
        <v>250.8725</v>
      </c>
      <c r="M76" s="173">
        <f>L76/M111</f>
        <v>4.5140284516739353E-4</v>
      </c>
    </row>
    <row r="77" spans="1:13" s="8" customFormat="1" ht="51" customHeight="1" x14ac:dyDescent="0.25">
      <c r="A77" s="171" t="s">
        <v>243</v>
      </c>
      <c r="B77" s="135" t="s">
        <v>62</v>
      </c>
      <c r="C77" s="135">
        <v>86909</v>
      </c>
      <c r="D77" s="141" t="s">
        <v>119</v>
      </c>
      <c r="E77" s="140" t="s">
        <v>101</v>
      </c>
      <c r="F77" s="133">
        <v>2</v>
      </c>
      <c r="G77" s="141" t="s">
        <v>307</v>
      </c>
      <c r="H77" s="134">
        <v>89.26</v>
      </c>
      <c r="I77" s="134">
        <f t="shared" si="14"/>
        <v>178.52</v>
      </c>
      <c r="J77" s="172">
        <v>0.15</v>
      </c>
      <c r="K77" s="134">
        <f t="shared" si="15"/>
        <v>102.649</v>
      </c>
      <c r="L77" s="134">
        <f t="shared" si="16"/>
        <v>205.298</v>
      </c>
      <c r="M77" s="173">
        <f>L77/M111</f>
        <v>3.6939920201367452E-4</v>
      </c>
    </row>
    <row r="78" spans="1:13" s="8" customFormat="1" ht="51" customHeight="1" x14ac:dyDescent="0.25">
      <c r="A78" s="171" t="s">
        <v>244</v>
      </c>
      <c r="B78" s="135" t="s">
        <v>62</v>
      </c>
      <c r="C78" s="135">
        <v>86915</v>
      </c>
      <c r="D78" s="141" t="s">
        <v>121</v>
      </c>
      <c r="E78" s="135" t="s">
        <v>101</v>
      </c>
      <c r="F78" s="135">
        <v>5</v>
      </c>
      <c r="G78" s="141" t="s">
        <v>308</v>
      </c>
      <c r="H78" s="134">
        <v>98.14</v>
      </c>
      <c r="I78" s="134">
        <f t="shared" si="14"/>
        <v>490.7</v>
      </c>
      <c r="J78" s="172">
        <v>0.15</v>
      </c>
      <c r="K78" s="134">
        <f t="shared" si="15"/>
        <v>112.861</v>
      </c>
      <c r="L78" s="134">
        <f t="shared" si="16"/>
        <v>564.30500000000006</v>
      </c>
      <c r="M78" s="173">
        <f>L78/M111</f>
        <v>1.0153718822995188E-3</v>
      </c>
    </row>
    <row r="79" spans="1:13" s="8" customFormat="1" ht="51" customHeight="1" x14ac:dyDescent="0.25">
      <c r="A79" s="171" t="s">
        <v>245</v>
      </c>
      <c r="B79" s="135" t="s">
        <v>62</v>
      </c>
      <c r="C79" s="144" t="s">
        <v>211</v>
      </c>
      <c r="D79" s="141" t="s">
        <v>209</v>
      </c>
      <c r="E79" s="140" t="s">
        <v>101</v>
      </c>
      <c r="F79" s="133">
        <v>5</v>
      </c>
      <c r="G79" s="141" t="s">
        <v>210</v>
      </c>
      <c r="H79" s="134">
        <v>412.2</v>
      </c>
      <c r="I79" s="134">
        <f t="shared" si="14"/>
        <v>2061</v>
      </c>
      <c r="J79" s="172">
        <v>0.15</v>
      </c>
      <c r="K79" s="134">
        <f t="shared" si="15"/>
        <v>474.03</v>
      </c>
      <c r="L79" s="134">
        <f t="shared" si="16"/>
        <v>2370.1499999999996</v>
      </c>
      <c r="M79" s="173">
        <f>L79/M111</f>
        <v>4.2646860595461746E-3</v>
      </c>
    </row>
    <row r="80" spans="1:13" s="8" customFormat="1" ht="103.5" customHeight="1" x14ac:dyDescent="0.25">
      <c r="A80" s="171" t="s">
        <v>246</v>
      </c>
      <c r="B80" s="135" t="s">
        <v>62</v>
      </c>
      <c r="C80" s="144" t="s">
        <v>216</v>
      </c>
      <c r="D80" s="145" t="s">
        <v>215</v>
      </c>
      <c r="E80" s="140" t="s">
        <v>101</v>
      </c>
      <c r="F80" s="133">
        <v>5</v>
      </c>
      <c r="G80" s="141" t="s">
        <v>217</v>
      </c>
      <c r="H80" s="146">
        <v>198.18</v>
      </c>
      <c r="I80" s="134">
        <f t="shared" si="14"/>
        <v>990.90000000000009</v>
      </c>
      <c r="J80" s="172">
        <v>0.15</v>
      </c>
      <c r="K80" s="134">
        <f t="shared" si="15"/>
        <v>227.90700000000001</v>
      </c>
      <c r="L80" s="134">
        <f t="shared" si="16"/>
        <v>1139.5350000000001</v>
      </c>
      <c r="M80" s="173">
        <f>L80/M111</f>
        <v>2.050401463563467E-3</v>
      </c>
    </row>
    <row r="81" spans="1:13" s="8" customFormat="1" ht="58.5" customHeight="1" x14ac:dyDescent="0.25">
      <c r="A81" s="171" t="s">
        <v>247</v>
      </c>
      <c r="B81" s="135" t="s">
        <v>62</v>
      </c>
      <c r="C81" s="137" t="s">
        <v>220</v>
      </c>
      <c r="D81" s="147" t="s">
        <v>218</v>
      </c>
      <c r="E81" s="140" t="s">
        <v>101</v>
      </c>
      <c r="F81" s="133">
        <v>2</v>
      </c>
      <c r="G81" s="141" t="s">
        <v>219</v>
      </c>
      <c r="H81" s="146">
        <v>176.8</v>
      </c>
      <c r="I81" s="134">
        <f t="shared" si="14"/>
        <v>353.6</v>
      </c>
      <c r="J81" s="172">
        <v>0.15</v>
      </c>
      <c r="K81" s="134">
        <f t="shared" si="15"/>
        <v>203.32000000000002</v>
      </c>
      <c r="L81" s="134">
        <f t="shared" si="16"/>
        <v>406.64000000000004</v>
      </c>
      <c r="M81" s="173">
        <f>L81/M111</f>
        <v>7.316802477707558E-4</v>
      </c>
    </row>
    <row r="82" spans="1:13" s="8" customFormat="1" ht="58.5" customHeight="1" x14ac:dyDescent="0.25">
      <c r="A82" s="171" t="s">
        <v>248</v>
      </c>
      <c r="B82" s="135" t="s">
        <v>62</v>
      </c>
      <c r="C82" s="135">
        <v>3146</v>
      </c>
      <c r="D82" s="141" t="s">
        <v>120</v>
      </c>
      <c r="E82" s="135" t="s">
        <v>101</v>
      </c>
      <c r="F82" s="133">
        <v>3</v>
      </c>
      <c r="G82" s="141" t="s">
        <v>193</v>
      </c>
      <c r="H82" s="134">
        <v>4.17</v>
      </c>
      <c r="I82" s="134">
        <f t="shared" si="14"/>
        <v>12.51</v>
      </c>
      <c r="J82" s="172">
        <v>0.15</v>
      </c>
      <c r="K82" s="134">
        <f t="shared" si="15"/>
        <v>4.7954999999999997</v>
      </c>
      <c r="L82" s="134">
        <f t="shared" si="16"/>
        <v>14.386499999999998</v>
      </c>
      <c r="M82" s="173">
        <f>L82/M111</f>
        <v>2.5886085688948395E-5</v>
      </c>
    </row>
    <row r="83" spans="1:13" s="8" customFormat="1" ht="51" customHeight="1" x14ac:dyDescent="0.25">
      <c r="A83" s="171" t="s">
        <v>249</v>
      </c>
      <c r="B83" s="135" t="s">
        <v>67</v>
      </c>
      <c r="C83" s="135" t="s">
        <v>107</v>
      </c>
      <c r="D83" s="161" t="s">
        <v>106</v>
      </c>
      <c r="E83" s="135" t="s">
        <v>101</v>
      </c>
      <c r="F83" s="133">
        <v>3</v>
      </c>
      <c r="G83" s="160" t="s">
        <v>309</v>
      </c>
      <c r="H83" s="134">
        <v>1.38</v>
      </c>
      <c r="I83" s="134">
        <f t="shared" si="14"/>
        <v>4.1399999999999997</v>
      </c>
      <c r="J83" s="172">
        <v>0.15</v>
      </c>
      <c r="K83" s="134">
        <f t="shared" si="15"/>
        <v>1.587</v>
      </c>
      <c r="L83" s="134">
        <f t="shared" si="16"/>
        <v>4.7610000000000001</v>
      </c>
      <c r="M83" s="173">
        <f>L83/M111</f>
        <v>8.566618285551269E-6</v>
      </c>
    </row>
    <row r="84" spans="1:13" s="8" customFormat="1" ht="51" customHeight="1" x14ac:dyDescent="0.25">
      <c r="A84" s="171" t="s">
        <v>250</v>
      </c>
      <c r="B84" s="135" t="s">
        <v>67</v>
      </c>
      <c r="C84" s="137" t="s">
        <v>174</v>
      </c>
      <c r="D84" s="138" t="s">
        <v>175</v>
      </c>
      <c r="E84" s="135" t="s">
        <v>101</v>
      </c>
      <c r="F84" s="136">
        <v>15</v>
      </c>
      <c r="G84" s="141" t="s">
        <v>273</v>
      </c>
      <c r="H84" s="134">
        <v>64.22</v>
      </c>
      <c r="I84" s="134">
        <f t="shared" si="14"/>
        <v>963.3</v>
      </c>
      <c r="J84" s="172">
        <v>0.15</v>
      </c>
      <c r="K84" s="134">
        <f t="shared" si="15"/>
        <v>73.852999999999994</v>
      </c>
      <c r="L84" s="134">
        <f t="shared" si="16"/>
        <v>1107.7949999999998</v>
      </c>
      <c r="M84" s="173">
        <f>L84/M111</f>
        <v>1.9932906749931248E-3</v>
      </c>
    </row>
    <row r="85" spans="1:13" s="8" customFormat="1" ht="51" customHeight="1" x14ac:dyDescent="0.25">
      <c r="A85" s="171" t="s">
        <v>251</v>
      </c>
      <c r="B85" s="135" t="s">
        <v>67</v>
      </c>
      <c r="C85" s="135" t="s">
        <v>136</v>
      </c>
      <c r="D85" s="138" t="s">
        <v>135</v>
      </c>
      <c r="E85" s="135" t="s">
        <v>101</v>
      </c>
      <c r="F85" s="136">
        <v>15</v>
      </c>
      <c r="G85" s="141" t="s">
        <v>274</v>
      </c>
      <c r="H85" s="134">
        <v>62.69</v>
      </c>
      <c r="I85" s="134">
        <f t="shared" si="14"/>
        <v>940.34999999999991</v>
      </c>
      <c r="J85" s="172">
        <v>0.15</v>
      </c>
      <c r="K85" s="134">
        <f t="shared" si="15"/>
        <v>72.093499999999992</v>
      </c>
      <c r="L85" s="134">
        <f t="shared" si="16"/>
        <v>1081.4024999999999</v>
      </c>
      <c r="M85" s="173">
        <f>L85/M111</f>
        <v>1.9458018127580035E-3</v>
      </c>
    </row>
    <row r="86" spans="1:13" s="8" customFormat="1" ht="51" customHeight="1" x14ac:dyDescent="0.25">
      <c r="A86" s="171" t="s">
        <v>252</v>
      </c>
      <c r="B86" s="135" t="s">
        <v>62</v>
      </c>
      <c r="C86" s="135">
        <v>3767</v>
      </c>
      <c r="D86" s="162" t="s">
        <v>105</v>
      </c>
      <c r="E86" s="140" t="s">
        <v>101</v>
      </c>
      <c r="F86" s="151">
        <v>25</v>
      </c>
      <c r="G86" s="141" t="s">
        <v>297</v>
      </c>
      <c r="H86" s="134">
        <v>1.48</v>
      </c>
      <c r="I86" s="134">
        <f t="shared" si="14"/>
        <v>37</v>
      </c>
      <c r="J86" s="172">
        <v>0.15</v>
      </c>
      <c r="K86" s="134">
        <f t="shared" si="15"/>
        <v>1.702</v>
      </c>
      <c r="L86" s="134">
        <f t="shared" si="16"/>
        <v>42.55</v>
      </c>
      <c r="M86" s="173">
        <f>L86/M111</f>
        <v>7.6561564387777034E-5</v>
      </c>
    </row>
    <row r="87" spans="1:13" s="8" customFormat="1" ht="51" customHeight="1" x14ac:dyDescent="0.25">
      <c r="A87" s="171" t="s">
        <v>253</v>
      </c>
      <c r="B87" s="135" t="s">
        <v>62</v>
      </c>
      <c r="C87" s="135">
        <v>88414</v>
      </c>
      <c r="D87" s="141" t="s">
        <v>110</v>
      </c>
      <c r="E87" s="135" t="s">
        <v>161</v>
      </c>
      <c r="F87" s="133">
        <v>680.17</v>
      </c>
      <c r="G87" s="208" t="s">
        <v>298</v>
      </c>
      <c r="H87" s="134">
        <v>4.5599999999999996</v>
      </c>
      <c r="I87" s="134">
        <f t="shared" si="14"/>
        <v>3101.5751999999998</v>
      </c>
      <c r="J87" s="172">
        <v>0.2485</v>
      </c>
      <c r="K87" s="134">
        <f t="shared" si="15"/>
        <v>5.6931599999999998</v>
      </c>
      <c r="L87" s="134">
        <f t="shared" si="16"/>
        <v>3872.3166371999996</v>
      </c>
      <c r="M87" s="173">
        <f>L87/M111</f>
        <v>6.9675821280575333E-3</v>
      </c>
    </row>
    <row r="88" spans="1:13" s="8" customFormat="1" ht="51" customHeight="1" x14ac:dyDescent="0.25">
      <c r="A88" s="171" t="s">
        <v>254</v>
      </c>
      <c r="B88" s="135" t="s">
        <v>62</v>
      </c>
      <c r="C88" s="135">
        <v>88497</v>
      </c>
      <c r="D88" s="141" t="s">
        <v>104</v>
      </c>
      <c r="E88" s="135" t="s">
        <v>161</v>
      </c>
      <c r="F88" s="133">
        <v>680.17</v>
      </c>
      <c r="G88" s="141" t="s">
        <v>299</v>
      </c>
      <c r="H88" s="134">
        <v>14.78</v>
      </c>
      <c r="I88" s="134">
        <f t="shared" si="14"/>
        <v>10052.9126</v>
      </c>
      <c r="J88" s="172">
        <v>0.2485</v>
      </c>
      <c r="K88" s="134">
        <f t="shared" si="15"/>
        <v>18.452829999999999</v>
      </c>
      <c r="L88" s="134">
        <f t="shared" si="16"/>
        <v>12551.061381099998</v>
      </c>
      <c r="M88" s="173">
        <f>L88/M111</f>
        <v>2.2583522774712792E-2</v>
      </c>
    </row>
    <row r="89" spans="1:13" s="8" customFormat="1" ht="51" customHeight="1" x14ac:dyDescent="0.25">
      <c r="A89" s="171" t="s">
        <v>255</v>
      </c>
      <c r="B89" s="135" t="s">
        <v>62</v>
      </c>
      <c r="C89" s="135">
        <v>88489</v>
      </c>
      <c r="D89" s="141" t="s">
        <v>109</v>
      </c>
      <c r="E89" s="135" t="s">
        <v>161</v>
      </c>
      <c r="F89" s="133">
        <v>680.17</v>
      </c>
      <c r="G89" s="141" t="s">
        <v>300</v>
      </c>
      <c r="H89" s="134">
        <v>12.97</v>
      </c>
      <c r="I89" s="134">
        <f t="shared" si="14"/>
        <v>8821.8048999999992</v>
      </c>
      <c r="J89" s="172">
        <v>0.2485</v>
      </c>
      <c r="K89" s="134">
        <f t="shared" si="15"/>
        <v>16.193045000000001</v>
      </c>
      <c r="L89" s="134">
        <f t="shared" si="16"/>
        <v>11014.02341765</v>
      </c>
      <c r="M89" s="173">
        <f>L89/M111</f>
        <v>1.9817881623005747E-2</v>
      </c>
    </row>
    <row r="90" spans="1:13" s="8" customFormat="1" ht="51" customHeight="1" x14ac:dyDescent="0.25">
      <c r="A90" s="171" t="s">
        <v>256</v>
      </c>
      <c r="B90" s="135" t="s">
        <v>49</v>
      </c>
      <c r="C90" s="135" t="s">
        <v>144</v>
      </c>
      <c r="D90" s="139" t="s">
        <v>143</v>
      </c>
      <c r="E90" s="135" t="s">
        <v>117</v>
      </c>
      <c r="F90" s="133">
        <v>100</v>
      </c>
      <c r="G90" s="141" t="s">
        <v>310</v>
      </c>
      <c r="H90" s="134">
        <v>15.81</v>
      </c>
      <c r="I90" s="134">
        <f t="shared" si="14"/>
        <v>1581</v>
      </c>
      <c r="J90" s="172">
        <v>0.15</v>
      </c>
      <c r="K90" s="134">
        <f t="shared" si="15"/>
        <v>18.1815</v>
      </c>
      <c r="L90" s="134">
        <f t="shared" si="16"/>
        <v>1818.15</v>
      </c>
      <c r="M90" s="173">
        <f>L90/M111</f>
        <v>3.2714549539750136E-3</v>
      </c>
    </row>
    <row r="91" spans="1:13" s="8" customFormat="1" ht="51" customHeight="1" x14ac:dyDescent="0.25">
      <c r="A91" s="171" t="s">
        <v>257</v>
      </c>
      <c r="B91" s="135" t="s">
        <v>62</v>
      </c>
      <c r="C91" s="135" t="s">
        <v>115</v>
      </c>
      <c r="D91" s="141" t="s">
        <v>114</v>
      </c>
      <c r="E91" s="135" t="s">
        <v>101</v>
      </c>
      <c r="F91" s="133">
        <v>40</v>
      </c>
      <c r="G91" s="141" t="s">
        <v>311</v>
      </c>
      <c r="H91" s="134">
        <f>71.79+40.87</f>
        <v>112.66</v>
      </c>
      <c r="I91" s="134">
        <f t="shared" si="14"/>
        <v>4506.3999999999996</v>
      </c>
      <c r="J91" s="172">
        <v>0.15</v>
      </c>
      <c r="K91" s="134">
        <f t="shared" si="15"/>
        <v>129.559</v>
      </c>
      <c r="L91" s="134">
        <f t="shared" si="16"/>
        <v>5182.3599999999997</v>
      </c>
      <c r="M91" s="173">
        <f>L91/M111</f>
        <v>9.3247846961372546E-3</v>
      </c>
    </row>
    <row r="92" spans="1:13" s="8" customFormat="1" ht="24.75" customHeight="1" x14ac:dyDescent="0.2">
      <c r="A92" s="171" t="s">
        <v>259</v>
      </c>
      <c r="B92" s="135" t="s">
        <v>67</v>
      </c>
      <c r="C92" s="137" t="s">
        <v>140</v>
      </c>
      <c r="D92" s="163" t="s">
        <v>139</v>
      </c>
      <c r="E92" s="164" t="s">
        <v>101</v>
      </c>
      <c r="F92" s="165">
        <v>32</v>
      </c>
      <c r="G92" s="141" t="s">
        <v>214</v>
      </c>
      <c r="H92" s="149">
        <v>23.99</v>
      </c>
      <c r="I92" s="134">
        <f t="shared" si="14"/>
        <v>767.68</v>
      </c>
      <c r="J92" s="172">
        <v>0.15</v>
      </c>
      <c r="K92" s="134">
        <f t="shared" si="15"/>
        <v>27.588499999999996</v>
      </c>
      <c r="L92" s="134">
        <f t="shared" si="16"/>
        <v>882.83199999999988</v>
      </c>
      <c r="M92" s="173">
        <f>L92/M111</f>
        <v>1.5885076148434774E-3</v>
      </c>
    </row>
    <row r="93" spans="1:13" s="8" customFormat="1" ht="87" customHeight="1" x14ac:dyDescent="0.25">
      <c r="A93" s="171" t="s">
        <v>258</v>
      </c>
      <c r="B93" s="135" t="s">
        <v>49</v>
      </c>
      <c r="C93" s="131" t="s">
        <v>155</v>
      </c>
      <c r="D93" s="139" t="s">
        <v>154</v>
      </c>
      <c r="E93" s="140" t="s">
        <v>101</v>
      </c>
      <c r="F93" s="151">
        <v>10</v>
      </c>
      <c r="G93" s="160" t="s">
        <v>312</v>
      </c>
      <c r="H93" s="149">
        <v>296.25</v>
      </c>
      <c r="I93" s="134">
        <f t="shared" si="14"/>
        <v>2962.5</v>
      </c>
      <c r="J93" s="172">
        <v>0.15</v>
      </c>
      <c r="K93" s="134">
        <f t="shared" si="15"/>
        <v>340.6875</v>
      </c>
      <c r="L93" s="134">
        <f t="shared" si="16"/>
        <v>3406.875</v>
      </c>
      <c r="M93" s="173">
        <f>L93/M111</f>
        <v>6.1300982296970128E-3</v>
      </c>
    </row>
    <row r="94" spans="1:13" s="8" customFormat="1" ht="39.75" customHeight="1" x14ac:dyDescent="0.25">
      <c r="A94" s="171" t="s">
        <v>260</v>
      </c>
      <c r="B94" s="135" t="s">
        <v>62</v>
      </c>
      <c r="C94" s="135">
        <v>100860</v>
      </c>
      <c r="D94" s="141" t="s">
        <v>125</v>
      </c>
      <c r="E94" s="135" t="s">
        <v>101</v>
      </c>
      <c r="F94" s="133">
        <v>2</v>
      </c>
      <c r="G94" s="141" t="s">
        <v>313</v>
      </c>
      <c r="H94" s="149">
        <v>77.7</v>
      </c>
      <c r="I94" s="134">
        <f t="shared" si="14"/>
        <v>155.4</v>
      </c>
      <c r="J94" s="172">
        <v>0.15</v>
      </c>
      <c r="K94" s="134">
        <f t="shared" si="15"/>
        <v>89.355000000000004</v>
      </c>
      <c r="L94" s="134">
        <f t="shared" si="16"/>
        <v>178.71</v>
      </c>
      <c r="M94" s="173">
        <f>L94/M111</f>
        <v>3.2155857042866356E-4</v>
      </c>
    </row>
    <row r="95" spans="1:13" s="8" customFormat="1" ht="41.25" customHeight="1" x14ac:dyDescent="0.25">
      <c r="A95" s="171" t="s">
        <v>261</v>
      </c>
      <c r="B95" s="135" t="s">
        <v>67</v>
      </c>
      <c r="C95" s="137" t="s">
        <v>146</v>
      </c>
      <c r="D95" s="138" t="s">
        <v>147</v>
      </c>
      <c r="E95" s="135" t="s">
        <v>264</v>
      </c>
      <c r="F95" s="133">
        <v>4</v>
      </c>
      <c r="G95" s="141" t="s">
        <v>314</v>
      </c>
      <c r="H95" s="134">
        <v>197.53</v>
      </c>
      <c r="I95" s="134">
        <f t="shared" si="14"/>
        <v>790.12</v>
      </c>
      <c r="J95" s="172">
        <v>0.15</v>
      </c>
      <c r="K95" s="134">
        <f t="shared" si="15"/>
        <v>227.15950000000001</v>
      </c>
      <c r="L95" s="134">
        <f t="shared" si="16"/>
        <v>908.63800000000003</v>
      </c>
      <c r="M95" s="173">
        <f>L95/M111</f>
        <v>1.6349411690289295E-3</v>
      </c>
    </row>
    <row r="96" spans="1:13" s="8" customFormat="1" ht="54" customHeight="1" x14ac:dyDescent="0.25">
      <c r="A96" s="171" t="s">
        <v>262</v>
      </c>
      <c r="B96" s="135" t="s">
        <v>62</v>
      </c>
      <c r="C96" s="135">
        <v>89356</v>
      </c>
      <c r="D96" s="141" t="s">
        <v>122</v>
      </c>
      <c r="E96" s="135" t="s">
        <v>117</v>
      </c>
      <c r="F96" s="133">
        <v>100</v>
      </c>
      <c r="G96" s="141" t="s">
        <v>197</v>
      </c>
      <c r="H96" s="134">
        <v>19.43</v>
      </c>
      <c r="I96" s="134">
        <f t="shared" si="14"/>
        <v>1943</v>
      </c>
      <c r="J96" s="172">
        <v>0.15</v>
      </c>
      <c r="K96" s="134">
        <f t="shared" si="15"/>
        <v>22.3445</v>
      </c>
      <c r="L96" s="134">
        <f t="shared" si="16"/>
        <v>2234.4499999999998</v>
      </c>
      <c r="M96" s="173">
        <f>L96/M111</f>
        <v>4.0205167460932644E-3</v>
      </c>
    </row>
    <row r="97" spans="1:13" s="8" customFormat="1" ht="41.25" customHeight="1" x14ac:dyDescent="0.25">
      <c r="A97" s="171" t="s">
        <v>263</v>
      </c>
      <c r="B97" s="135" t="s">
        <v>62</v>
      </c>
      <c r="C97" s="135">
        <v>89362</v>
      </c>
      <c r="D97" s="141" t="s">
        <v>123</v>
      </c>
      <c r="E97" s="135" t="s">
        <v>101</v>
      </c>
      <c r="F97" s="133">
        <v>6</v>
      </c>
      <c r="G97" s="141" t="s">
        <v>199</v>
      </c>
      <c r="H97" s="149">
        <v>7.56</v>
      </c>
      <c r="I97" s="134">
        <f t="shared" si="14"/>
        <v>45.36</v>
      </c>
      <c r="J97" s="172">
        <v>0.15</v>
      </c>
      <c r="K97" s="134">
        <f t="shared" si="15"/>
        <v>8.6939999999999991</v>
      </c>
      <c r="L97" s="134">
        <f t="shared" si="16"/>
        <v>52.163999999999994</v>
      </c>
      <c r="M97" s="173">
        <f>L97/M111</f>
        <v>9.3860339476474762E-5</v>
      </c>
    </row>
    <row r="98" spans="1:13" s="8" customFormat="1" ht="58.5" customHeight="1" x14ac:dyDescent="0.25">
      <c r="A98" s="171" t="s">
        <v>275</v>
      </c>
      <c r="B98" s="135" t="s">
        <v>62</v>
      </c>
      <c r="C98" s="135">
        <v>89395</v>
      </c>
      <c r="D98" s="141" t="s">
        <v>124</v>
      </c>
      <c r="E98" s="135" t="s">
        <v>101</v>
      </c>
      <c r="F98" s="133">
        <v>6</v>
      </c>
      <c r="G98" s="141" t="s">
        <v>199</v>
      </c>
      <c r="H98" s="149">
        <v>10.75</v>
      </c>
      <c r="I98" s="134">
        <f t="shared" si="14"/>
        <v>64.5</v>
      </c>
      <c r="J98" s="172">
        <v>0.15</v>
      </c>
      <c r="K98" s="134">
        <f t="shared" si="15"/>
        <v>12.362500000000001</v>
      </c>
      <c r="L98" s="134">
        <f t="shared" si="16"/>
        <v>74.175000000000011</v>
      </c>
      <c r="M98" s="173">
        <f>L98/M111</f>
        <v>1.3346542981112485E-4</v>
      </c>
    </row>
    <row r="99" spans="1:13" s="8" customFormat="1" ht="41.25" customHeight="1" x14ac:dyDescent="0.25">
      <c r="A99" s="171" t="s">
        <v>276</v>
      </c>
      <c r="B99" s="135" t="s">
        <v>62</v>
      </c>
      <c r="C99" s="135">
        <v>10889</v>
      </c>
      <c r="D99" s="141" t="s">
        <v>148</v>
      </c>
      <c r="E99" s="135" t="s">
        <v>101</v>
      </c>
      <c r="F99" s="135">
        <v>2</v>
      </c>
      <c r="G99" s="141" t="s">
        <v>315</v>
      </c>
      <c r="H99" s="134">
        <v>600</v>
      </c>
      <c r="I99" s="134">
        <f t="shared" si="14"/>
        <v>1200</v>
      </c>
      <c r="J99" s="172">
        <v>0.15</v>
      </c>
      <c r="K99" s="134">
        <f t="shared" si="15"/>
        <v>690</v>
      </c>
      <c r="L99" s="134">
        <f t="shared" si="16"/>
        <v>1380</v>
      </c>
      <c r="M99" s="173">
        <f>L99/M111</f>
        <v>2.4830777639279038E-3</v>
      </c>
    </row>
    <row r="100" spans="1:13" s="8" customFormat="1" ht="54.75" customHeight="1" x14ac:dyDescent="0.25">
      <c r="A100" s="171" t="s">
        <v>277</v>
      </c>
      <c r="B100" s="135" t="s">
        <v>62</v>
      </c>
      <c r="C100" s="135">
        <v>96109</v>
      </c>
      <c r="D100" s="132" t="s">
        <v>137</v>
      </c>
      <c r="E100" s="135" t="s">
        <v>161</v>
      </c>
      <c r="F100" s="133">
        <v>10</v>
      </c>
      <c r="G100" s="141" t="s">
        <v>176</v>
      </c>
      <c r="H100" s="134">
        <v>34.18</v>
      </c>
      <c r="I100" s="134">
        <f t="shared" si="14"/>
        <v>341.8</v>
      </c>
      <c r="J100" s="172">
        <v>0.2485</v>
      </c>
      <c r="K100" s="134">
        <f t="shared" si="15"/>
        <v>42.673729999999999</v>
      </c>
      <c r="L100" s="134">
        <f t="shared" si="16"/>
        <v>426.7373</v>
      </c>
      <c r="M100" s="173">
        <f>L100/M111</f>
        <v>7.6784195700625442E-4</v>
      </c>
    </row>
    <row r="101" spans="1:13" s="8" customFormat="1" ht="54.75" customHeight="1" x14ac:dyDescent="0.25">
      <c r="A101" s="171" t="s">
        <v>278</v>
      </c>
      <c r="B101" s="398" t="s">
        <v>328</v>
      </c>
      <c r="C101" s="398"/>
      <c r="D101" s="141" t="s">
        <v>325</v>
      </c>
      <c r="E101" s="135" t="s">
        <v>326</v>
      </c>
      <c r="F101" s="133">
        <v>300</v>
      </c>
      <c r="G101" s="141" t="s">
        <v>327</v>
      </c>
      <c r="H101" s="134">
        <f>3.75+13.74</f>
        <v>17.490000000000002</v>
      </c>
      <c r="I101" s="134">
        <f t="shared" si="14"/>
        <v>5247.0000000000009</v>
      </c>
      <c r="J101" s="172">
        <v>0.2485</v>
      </c>
      <c r="K101" s="134">
        <f t="shared" si="15"/>
        <v>21.836265000000004</v>
      </c>
      <c r="L101" s="134">
        <f t="shared" si="16"/>
        <v>6550.8795000000009</v>
      </c>
      <c r="M101" s="173">
        <f>L101/M111</f>
        <v>1.1787205232334164E-2</v>
      </c>
    </row>
    <row r="102" spans="1:13" s="8" customFormat="1" ht="41.25" customHeight="1" x14ac:dyDescent="0.25">
      <c r="A102" s="171" t="s">
        <v>278</v>
      </c>
      <c r="B102" s="135" t="s">
        <v>49</v>
      </c>
      <c r="C102" s="131" t="s">
        <v>294</v>
      </c>
      <c r="D102" s="139" t="s">
        <v>293</v>
      </c>
      <c r="E102" s="135" t="s">
        <v>117</v>
      </c>
      <c r="F102" s="133">
        <v>9</v>
      </c>
      <c r="G102" s="160" t="s">
        <v>301</v>
      </c>
      <c r="H102" s="134">
        <v>6.77</v>
      </c>
      <c r="I102" s="134">
        <f t="shared" si="14"/>
        <v>60.929999999999993</v>
      </c>
      <c r="J102" s="172">
        <v>0.2485</v>
      </c>
      <c r="K102" s="134">
        <f t="shared" si="15"/>
        <v>8.4523449999999993</v>
      </c>
      <c r="L102" s="134">
        <f t="shared" si="16"/>
        <v>76.071104999999989</v>
      </c>
      <c r="M102" s="173">
        <f>L102/M111</f>
        <v>1.3687715166878605E-4</v>
      </c>
    </row>
    <row r="103" spans="1:13" s="8" customFormat="1" ht="58.5" customHeight="1" x14ac:dyDescent="0.25">
      <c r="A103" s="171" t="s">
        <v>289</v>
      </c>
      <c r="B103" s="135" t="s">
        <v>62</v>
      </c>
      <c r="C103" s="137">
        <v>103244</v>
      </c>
      <c r="D103" s="138" t="s">
        <v>153</v>
      </c>
      <c r="E103" s="135" t="s">
        <v>101</v>
      </c>
      <c r="F103" s="135">
        <v>1</v>
      </c>
      <c r="G103" s="363" t="s">
        <v>283</v>
      </c>
      <c r="H103" s="134">
        <v>2055.6999999999998</v>
      </c>
      <c r="I103" s="134">
        <f t="shared" si="14"/>
        <v>2055.6999999999998</v>
      </c>
      <c r="J103" s="172">
        <v>0.15</v>
      </c>
      <c r="K103" s="134">
        <f t="shared" si="15"/>
        <v>2364.0549999999998</v>
      </c>
      <c r="L103" s="134">
        <f t="shared" si="16"/>
        <v>2364.0549999999998</v>
      </c>
      <c r="M103" s="173">
        <f>L103/M111</f>
        <v>4.2537191327554928E-3</v>
      </c>
    </row>
    <row r="104" spans="1:13" s="8" customFormat="1" ht="58.5" customHeight="1" x14ac:dyDescent="0.25">
      <c r="A104" s="171" t="s">
        <v>290</v>
      </c>
      <c r="B104" s="135" t="s">
        <v>62</v>
      </c>
      <c r="C104" s="137">
        <v>103247</v>
      </c>
      <c r="D104" s="138" t="s">
        <v>149</v>
      </c>
      <c r="E104" s="135" t="s">
        <v>101</v>
      </c>
      <c r="F104" s="135">
        <v>4</v>
      </c>
      <c r="G104" s="363"/>
      <c r="H104" s="134">
        <v>2278.88</v>
      </c>
      <c r="I104" s="134">
        <f t="shared" si="14"/>
        <v>9115.52</v>
      </c>
      <c r="J104" s="172">
        <v>0.15</v>
      </c>
      <c r="K104" s="134">
        <f t="shared" si="15"/>
        <v>2620.712</v>
      </c>
      <c r="L104" s="134">
        <f t="shared" si="16"/>
        <v>10482.848</v>
      </c>
      <c r="M104" s="173">
        <f>L104/M111</f>
        <v>1.886212084886674E-2</v>
      </c>
    </row>
    <row r="105" spans="1:13" s="8" customFormat="1" ht="55.5" customHeight="1" x14ac:dyDescent="0.25">
      <c r="A105" s="171" t="s">
        <v>291</v>
      </c>
      <c r="B105" s="135" t="s">
        <v>62</v>
      </c>
      <c r="C105" s="135">
        <v>103250</v>
      </c>
      <c r="D105" s="141" t="s">
        <v>151</v>
      </c>
      <c r="E105" s="135" t="s">
        <v>101</v>
      </c>
      <c r="F105" s="135">
        <v>1</v>
      </c>
      <c r="G105" s="363"/>
      <c r="H105" s="134">
        <v>3298.19</v>
      </c>
      <c r="I105" s="134">
        <f t="shared" si="14"/>
        <v>3298.19</v>
      </c>
      <c r="J105" s="172">
        <v>0.15</v>
      </c>
      <c r="K105" s="134">
        <f t="shared" si="15"/>
        <v>3792.9185000000002</v>
      </c>
      <c r="L105" s="134">
        <f t="shared" si="16"/>
        <v>3792.9185000000002</v>
      </c>
      <c r="M105" s="173">
        <f>L105/M111</f>
        <v>6.8247185418411453E-3</v>
      </c>
    </row>
    <row r="106" spans="1:13" s="8" customFormat="1" ht="54.75" customHeight="1" x14ac:dyDescent="0.25">
      <c r="A106" s="171" t="s">
        <v>292</v>
      </c>
      <c r="B106" s="135" t="s">
        <v>62</v>
      </c>
      <c r="C106" s="137">
        <v>103260</v>
      </c>
      <c r="D106" s="138" t="s">
        <v>150</v>
      </c>
      <c r="E106" s="135" t="s">
        <v>101</v>
      </c>
      <c r="F106" s="135">
        <v>1</v>
      </c>
      <c r="G106" s="363"/>
      <c r="H106" s="134">
        <v>5144</v>
      </c>
      <c r="I106" s="134">
        <f t="shared" si="14"/>
        <v>5144</v>
      </c>
      <c r="J106" s="172">
        <v>0.15</v>
      </c>
      <c r="K106" s="134">
        <f t="shared" si="15"/>
        <v>5915.6</v>
      </c>
      <c r="L106" s="134">
        <f t="shared" si="16"/>
        <v>5915.6</v>
      </c>
      <c r="M106" s="173">
        <f>L106/M111</f>
        <v>1.064412668137095E-2</v>
      </c>
    </row>
    <row r="107" spans="1:13" s="8" customFormat="1" ht="57" customHeight="1" thickBot="1" x14ac:dyDescent="0.3">
      <c r="A107" s="174" t="s">
        <v>296</v>
      </c>
      <c r="B107" s="157" t="s">
        <v>62</v>
      </c>
      <c r="C107" s="155">
        <v>103261</v>
      </c>
      <c r="D107" s="156" t="s">
        <v>152</v>
      </c>
      <c r="E107" s="157" t="s">
        <v>101</v>
      </c>
      <c r="F107" s="157">
        <v>6</v>
      </c>
      <c r="G107" s="364"/>
      <c r="H107" s="158">
        <v>10466.75</v>
      </c>
      <c r="I107" s="158">
        <f t="shared" si="14"/>
        <v>62800.5</v>
      </c>
      <c r="J107" s="175">
        <v>0.15</v>
      </c>
      <c r="K107" s="158">
        <f t="shared" si="15"/>
        <v>12036.762500000001</v>
      </c>
      <c r="L107" s="158">
        <f t="shared" si="16"/>
        <v>72220.575000000012</v>
      </c>
      <c r="M107" s="176">
        <f>L107/M111</f>
        <v>0.12994877092796195</v>
      </c>
    </row>
    <row r="108" spans="1:13" s="7" customFormat="1" ht="36.75" customHeight="1" thickBot="1" x14ac:dyDescent="0.3">
      <c r="A108" s="340" t="s">
        <v>10</v>
      </c>
      <c r="B108" s="341"/>
      <c r="C108" s="341"/>
      <c r="D108" s="341"/>
      <c r="E108" s="341"/>
      <c r="F108" s="341"/>
      <c r="G108" s="341"/>
      <c r="H108" s="341"/>
      <c r="I108" s="188">
        <f>SUM(I65:I107)</f>
        <v>217644.04829999999</v>
      </c>
      <c r="J108" s="189"/>
      <c r="K108" s="188"/>
      <c r="L108" s="188">
        <f>SUM(L65:L107)</f>
        <v>259656.06098754998</v>
      </c>
      <c r="M108" s="190">
        <f>L108/M111</f>
        <v>0.4672073850052848</v>
      </c>
    </row>
    <row r="109" spans="1:13" s="7" customFormat="1" ht="29.25" customHeight="1" thickTop="1" thickBot="1" x14ac:dyDescent="0.3">
      <c r="A109" s="395" t="s">
        <v>68</v>
      </c>
      <c r="B109" s="396"/>
      <c r="C109" s="396"/>
      <c r="D109" s="396"/>
      <c r="E109" s="396"/>
      <c r="F109" s="396"/>
      <c r="G109" s="396"/>
      <c r="H109" s="396"/>
      <c r="I109" s="396"/>
      <c r="J109" s="396"/>
      <c r="K109" s="396"/>
      <c r="L109" s="397"/>
      <c r="M109" s="89">
        <f>I17+I63+I108</f>
        <v>466468.07569999993</v>
      </c>
    </row>
    <row r="110" spans="1:13" s="7" customFormat="1" ht="31.5" customHeight="1" thickBot="1" x14ac:dyDescent="0.3">
      <c r="A110" s="369" t="s">
        <v>69</v>
      </c>
      <c r="B110" s="370"/>
      <c r="C110" s="370"/>
      <c r="D110" s="370"/>
      <c r="E110" s="370"/>
      <c r="F110" s="370"/>
      <c r="G110" s="370"/>
      <c r="H110" s="370"/>
      <c r="I110" s="370"/>
      <c r="J110" s="370"/>
      <c r="K110" s="370"/>
      <c r="L110" s="371"/>
      <c r="M110" s="90">
        <f>M111-M109</f>
        <v>89293.81788524997</v>
      </c>
    </row>
    <row r="111" spans="1:13" s="5" customFormat="1" ht="34.5" customHeight="1" thickBot="1" x14ac:dyDescent="0.3">
      <c r="A111" s="392" t="s">
        <v>70</v>
      </c>
      <c r="B111" s="393"/>
      <c r="C111" s="393"/>
      <c r="D111" s="393"/>
      <c r="E111" s="393"/>
      <c r="F111" s="393"/>
      <c r="G111" s="393"/>
      <c r="H111" s="393"/>
      <c r="I111" s="393"/>
      <c r="J111" s="393"/>
      <c r="K111" s="393"/>
      <c r="L111" s="394"/>
      <c r="M111" s="91">
        <f>L17+L63+L108</f>
        <v>555761.8935852499</v>
      </c>
    </row>
    <row r="112" spans="1:13" ht="119.45" customHeight="1" thickTop="1" thickBot="1" x14ac:dyDescent="0.3">
      <c r="A112" s="387" t="s">
        <v>265</v>
      </c>
      <c r="B112" s="388"/>
      <c r="C112" s="389"/>
      <c r="D112" s="389"/>
      <c r="E112" s="389"/>
      <c r="F112" s="389"/>
      <c r="G112" s="389"/>
      <c r="H112" s="389"/>
      <c r="I112" s="389"/>
      <c r="J112" s="389"/>
      <c r="K112" s="389"/>
      <c r="L112" s="389"/>
      <c r="M112" s="390"/>
    </row>
    <row r="113" spans="1:13" ht="16.5" thickTop="1" x14ac:dyDescent="0.25">
      <c r="A113" s="391"/>
      <c r="B113" s="391"/>
      <c r="C113" s="391"/>
      <c r="D113" s="391"/>
      <c r="E113" s="391"/>
      <c r="F113" s="391"/>
      <c r="G113" s="391"/>
      <c r="H113" s="391"/>
      <c r="I113" s="391"/>
      <c r="J113" s="391"/>
      <c r="K113" s="391"/>
      <c r="L113" s="391"/>
      <c r="M113" s="391"/>
    </row>
  </sheetData>
  <mergeCells count="21">
    <mergeCell ref="A110:L110"/>
    <mergeCell ref="A5:M8"/>
    <mergeCell ref="A9:M10"/>
    <mergeCell ref="A112:M112"/>
    <mergeCell ref="A113:M113"/>
    <mergeCell ref="A108:H108"/>
    <mergeCell ref="A111:L111"/>
    <mergeCell ref="A109:L109"/>
    <mergeCell ref="G103:G107"/>
    <mergeCell ref="B101:C101"/>
    <mergeCell ref="D1:M4"/>
    <mergeCell ref="A17:H17"/>
    <mergeCell ref="B13:M13"/>
    <mergeCell ref="B18:M18"/>
    <mergeCell ref="B64:M64"/>
    <mergeCell ref="A1:C4"/>
    <mergeCell ref="A11:M11"/>
    <mergeCell ref="A63:H63"/>
    <mergeCell ref="G59:G62"/>
    <mergeCell ref="B19:C19"/>
    <mergeCell ref="B29:C29"/>
  </mergeCells>
  <phoneticPr fontId="7" type="noConversion"/>
  <pageMargins left="0.51181102362204722" right="0.51181102362204722" top="0.78740157480314965" bottom="0.59055118110236227" header="0.31496062992125984" footer="0.31496062992125984"/>
  <pageSetup paperSize="9" scale="52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1171575</xdr:colOff>
                <xdr:row>3</xdr:row>
                <xdr:rowOff>171450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3"/>
  <sheetViews>
    <sheetView showGridLines="0" zoomScale="90" zoomScaleNormal="90" workbookViewId="0">
      <selection activeCell="D25" sqref="D25"/>
    </sheetView>
  </sheetViews>
  <sheetFormatPr defaultColWidth="9.140625" defaultRowHeight="15.75" x14ac:dyDescent="0.25"/>
  <cols>
    <col min="1" max="1" width="7" style="113" bestFit="1" customWidth="1"/>
    <col min="2" max="2" width="8.7109375" style="113" bestFit="1" customWidth="1"/>
    <col min="3" max="3" width="19.28515625" style="24" bestFit="1" customWidth="1"/>
    <col min="4" max="4" width="52.85546875" style="2" customWidth="1"/>
    <col min="5" max="5" width="11" style="113" bestFit="1" customWidth="1"/>
    <col min="6" max="6" width="9.5703125" style="3" bestFit="1" customWidth="1"/>
    <col min="7" max="7" width="56.28515625" style="2" customWidth="1"/>
    <col min="8" max="8" width="12.42578125" style="6" bestFit="1" customWidth="1"/>
    <col min="9" max="9" width="14.140625" style="6" bestFit="1" customWidth="1"/>
    <col min="10" max="10" width="12.42578125" style="23" customWidth="1"/>
    <col min="11" max="11" width="12.42578125" style="6" customWidth="1"/>
    <col min="12" max="12" width="20.5703125" style="6" customWidth="1"/>
    <col min="13" max="16384" width="9.140625" style="113"/>
  </cols>
  <sheetData>
    <row r="1" spans="1:13" x14ac:dyDescent="0.25">
      <c r="A1" s="413"/>
      <c r="B1" s="414"/>
      <c r="C1" s="415"/>
      <c r="D1" s="418" t="s">
        <v>46</v>
      </c>
      <c r="E1" s="419"/>
      <c r="F1" s="419"/>
      <c r="G1" s="419"/>
      <c r="H1" s="419"/>
      <c r="I1" s="419"/>
      <c r="J1" s="419"/>
      <c r="K1" s="419"/>
      <c r="L1" s="420"/>
    </row>
    <row r="2" spans="1:13" x14ac:dyDescent="0.25">
      <c r="A2" s="416"/>
      <c r="B2" s="354"/>
      <c r="C2" s="355"/>
      <c r="D2" s="334"/>
      <c r="E2" s="335"/>
      <c r="F2" s="335"/>
      <c r="G2" s="335"/>
      <c r="H2" s="335"/>
      <c r="I2" s="335"/>
      <c r="J2" s="335"/>
      <c r="K2" s="335"/>
      <c r="L2" s="421"/>
    </row>
    <row r="3" spans="1:13" x14ac:dyDescent="0.25">
      <c r="A3" s="416"/>
      <c r="B3" s="354"/>
      <c r="C3" s="355"/>
      <c r="D3" s="334"/>
      <c r="E3" s="335"/>
      <c r="F3" s="335"/>
      <c r="G3" s="335"/>
      <c r="H3" s="335"/>
      <c r="I3" s="335"/>
      <c r="J3" s="335"/>
      <c r="K3" s="335"/>
      <c r="L3" s="421"/>
    </row>
    <row r="4" spans="1:13" ht="16.5" thickBot="1" x14ac:dyDescent="0.3">
      <c r="A4" s="417"/>
      <c r="B4" s="357"/>
      <c r="C4" s="358"/>
      <c r="D4" s="337"/>
      <c r="E4" s="338"/>
      <c r="F4" s="338"/>
      <c r="G4" s="338"/>
      <c r="H4" s="338"/>
      <c r="I4" s="338"/>
      <c r="J4" s="338"/>
      <c r="K4" s="338"/>
      <c r="L4" s="422"/>
    </row>
    <row r="5" spans="1:13" ht="15.75" customHeight="1" thickTop="1" x14ac:dyDescent="0.25">
      <c r="A5" s="423" t="s">
        <v>415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5"/>
    </row>
    <row r="6" spans="1:13" ht="15.75" customHeight="1" x14ac:dyDescent="0.25">
      <c r="A6" s="426"/>
      <c r="B6" s="427"/>
      <c r="C6" s="427"/>
      <c r="D6" s="427"/>
      <c r="E6" s="427"/>
      <c r="F6" s="427"/>
      <c r="G6" s="427"/>
      <c r="H6" s="427"/>
      <c r="I6" s="427"/>
      <c r="J6" s="427"/>
      <c r="K6" s="427"/>
      <c r="L6" s="428"/>
    </row>
    <row r="7" spans="1:13" ht="15.75" customHeight="1" x14ac:dyDescent="0.25">
      <c r="A7" s="426"/>
      <c r="B7" s="427"/>
      <c r="C7" s="427"/>
      <c r="D7" s="427"/>
      <c r="E7" s="427"/>
      <c r="F7" s="427"/>
      <c r="G7" s="427"/>
      <c r="H7" s="427"/>
      <c r="I7" s="427"/>
      <c r="J7" s="427"/>
      <c r="K7" s="427"/>
      <c r="L7" s="428"/>
      <c r="M7"/>
    </row>
    <row r="8" spans="1:13" ht="15.75" customHeight="1" x14ac:dyDescent="0.25">
      <c r="A8" s="426"/>
      <c r="B8" s="427"/>
      <c r="C8" s="427"/>
      <c r="D8" s="427"/>
      <c r="E8" s="427"/>
      <c r="F8" s="427"/>
      <c r="G8" s="427"/>
      <c r="H8" s="427"/>
      <c r="I8" s="427"/>
      <c r="J8" s="427"/>
      <c r="K8" s="427"/>
      <c r="L8" s="428"/>
    </row>
    <row r="9" spans="1:13" ht="15.75" customHeight="1" x14ac:dyDescent="0.25">
      <c r="A9" s="426"/>
      <c r="B9" s="427"/>
      <c r="C9" s="427"/>
      <c r="D9" s="427"/>
      <c r="E9" s="427"/>
      <c r="F9" s="427"/>
      <c r="G9" s="427"/>
      <c r="H9" s="427"/>
      <c r="I9" s="427"/>
      <c r="J9" s="427"/>
      <c r="K9" s="427"/>
      <c r="L9" s="428"/>
    </row>
    <row r="10" spans="1:13" ht="15.75" customHeight="1" thickBot="1" x14ac:dyDescent="0.3">
      <c r="A10" s="429"/>
      <c r="B10" s="430"/>
      <c r="C10" s="430"/>
      <c r="D10" s="430"/>
      <c r="E10" s="430"/>
      <c r="F10" s="430"/>
      <c r="G10" s="430"/>
      <c r="H10" s="430"/>
      <c r="I10" s="430"/>
      <c r="J10" s="430"/>
      <c r="K10" s="430"/>
      <c r="L10" s="431"/>
    </row>
    <row r="11" spans="1:13" ht="27.6" customHeight="1" thickTop="1" thickBot="1" x14ac:dyDescent="0.3">
      <c r="A11" s="359" t="s">
        <v>83</v>
      </c>
      <c r="B11" s="360"/>
      <c r="C11" s="360"/>
      <c r="D11" s="360"/>
      <c r="E11" s="360"/>
      <c r="F11" s="360"/>
      <c r="G11" s="360"/>
      <c r="H11" s="360"/>
      <c r="I11" s="360"/>
      <c r="J11" s="360"/>
      <c r="K11" s="360"/>
      <c r="L11" s="361"/>
    </row>
    <row r="12" spans="1:13" s="5" customFormat="1" ht="48.75" thickTop="1" thickBot="1" x14ac:dyDescent="0.3">
      <c r="A12" s="115" t="s">
        <v>0</v>
      </c>
      <c r="B12" s="83" t="s">
        <v>48</v>
      </c>
      <c r="C12" s="84" t="s">
        <v>47</v>
      </c>
      <c r="D12" s="85" t="s">
        <v>1</v>
      </c>
      <c r="E12" s="83" t="s">
        <v>2</v>
      </c>
      <c r="F12" s="86" t="s">
        <v>11</v>
      </c>
      <c r="G12" s="85" t="s">
        <v>51</v>
      </c>
      <c r="H12" s="87" t="s">
        <v>59</v>
      </c>
      <c r="I12" s="87" t="s">
        <v>58</v>
      </c>
      <c r="J12" s="88" t="s">
        <v>45</v>
      </c>
      <c r="K12" s="87" t="s">
        <v>60</v>
      </c>
      <c r="L12" s="116" t="s">
        <v>61</v>
      </c>
    </row>
    <row r="13" spans="1:13" s="5" customFormat="1" ht="17.25" thickTop="1" thickBot="1" x14ac:dyDescent="0.3">
      <c r="A13" s="114">
        <v>1</v>
      </c>
      <c r="B13" s="432" t="s">
        <v>63</v>
      </c>
      <c r="C13" s="432"/>
      <c r="D13" s="432"/>
      <c r="E13" s="432"/>
      <c r="F13" s="432"/>
      <c r="G13" s="432"/>
      <c r="H13" s="432"/>
      <c r="I13" s="432"/>
      <c r="J13" s="432"/>
      <c r="K13" s="432"/>
      <c r="L13" s="433"/>
    </row>
    <row r="14" spans="1:13" s="5" customFormat="1" ht="25.5" x14ac:dyDescent="0.25">
      <c r="A14" s="117" t="s">
        <v>3</v>
      </c>
      <c r="B14" s="25" t="s">
        <v>62</v>
      </c>
      <c r="C14" s="26">
        <v>90777</v>
      </c>
      <c r="D14" s="27" t="s">
        <v>64</v>
      </c>
      <c r="E14" s="25" t="s">
        <v>65</v>
      </c>
      <c r="F14" s="28">
        <v>352</v>
      </c>
      <c r="G14" s="27" t="s">
        <v>332</v>
      </c>
      <c r="H14" s="29">
        <v>80.84</v>
      </c>
      <c r="I14" s="29">
        <f>H14*F14</f>
        <v>28455.68</v>
      </c>
      <c r="J14" s="30">
        <v>0.2495</v>
      </c>
      <c r="K14" s="29">
        <f>H14+(H14*J14)</f>
        <v>101.00958</v>
      </c>
      <c r="L14" s="118">
        <f>K14*F14</f>
        <v>35555.372159999999</v>
      </c>
    </row>
    <row r="15" spans="1:13" s="5" customFormat="1" ht="26.25" thickBot="1" x14ac:dyDescent="0.3">
      <c r="A15" s="119" t="s">
        <v>4</v>
      </c>
      <c r="B15" s="31" t="s">
        <v>62</v>
      </c>
      <c r="C15" s="32">
        <v>90776</v>
      </c>
      <c r="D15" s="33" t="s">
        <v>66</v>
      </c>
      <c r="E15" s="31" t="s">
        <v>65</v>
      </c>
      <c r="F15" s="34">
        <v>704</v>
      </c>
      <c r="G15" s="33" t="s">
        <v>331</v>
      </c>
      <c r="H15" s="35">
        <v>39.89</v>
      </c>
      <c r="I15" s="35">
        <f>H15*F15</f>
        <v>28082.560000000001</v>
      </c>
      <c r="J15" s="36">
        <v>0.2495</v>
      </c>
      <c r="K15" s="35">
        <f>H15+(H15*J15)</f>
        <v>49.842555000000004</v>
      </c>
      <c r="L15" s="120">
        <f>K15*F15</f>
        <v>35089.158720000007</v>
      </c>
    </row>
    <row r="16" spans="1:13" s="5" customFormat="1" ht="16.5" thickBot="1" x14ac:dyDescent="0.3">
      <c r="A16" s="411" t="s">
        <v>10</v>
      </c>
      <c r="B16" s="412"/>
      <c r="C16" s="412"/>
      <c r="D16" s="412"/>
      <c r="E16" s="412"/>
      <c r="F16" s="412"/>
      <c r="G16" s="412"/>
      <c r="H16" s="412"/>
      <c r="I16" s="199">
        <f>SUM(I14:I15)</f>
        <v>56538.240000000005</v>
      </c>
      <c r="J16" s="200"/>
      <c r="K16" s="200"/>
      <c r="L16" s="201">
        <f>SUM(L14:L15)</f>
        <v>70644.530880000006</v>
      </c>
    </row>
    <row r="17" spans="1:12" s="7" customFormat="1" ht="15" customHeight="1" x14ac:dyDescent="0.25">
      <c r="A17" s="402" t="s">
        <v>68</v>
      </c>
      <c r="B17" s="403"/>
      <c r="C17" s="403"/>
      <c r="D17" s="403"/>
      <c r="E17" s="403"/>
      <c r="F17" s="403"/>
      <c r="G17" s="403"/>
      <c r="H17" s="403"/>
      <c r="I17" s="403"/>
      <c r="J17" s="403"/>
      <c r="K17" s="403"/>
      <c r="L17" s="202">
        <f>I16</f>
        <v>56538.240000000005</v>
      </c>
    </row>
    <row r="18" spans="1:12" s="7" customFormat="1" ht="15" customHeight="1" x14ac:dyDescent="0.25">
      <c r="A18" s="404" t="s">
        <v>69</v>
      </c>
      <c r="B18" s="405"/>
      <c r="C18" s="405"/>
      <c r="D18" s="405"/>
      <c r="E18" s="405"/>
      <c r="F18" s="405"/>
      <c r="G18" s="405"/>
      <c r="H18" s="405"/>
      <c r="I18" s="405"/>
      <c r="J18" s="405"/>
      <c r="K18" s="405"/>
      <c r="L18" s="203">
        <f>L19-L17</f>
        <v>14106.29088</v>
      </c>
    </row>
    <row r="19" spans="1:12" s="7" customFormat="1" ht="15" customHeight="1" x14ac:dyDescent="0.25">
      <c r="A19" s="406" t="s">
        <v>70</v>
      </c>
      <c r="B19" s="407"/>
      <c r="C19" s="407"/>
      <c r="D19" s="407"/>
      <c r="E19" s="407"/>
      <c r="F19" s="407"/>
      <c r="G19" s="407"/>
      <c r="H19" s="407"/>
      <c r="I19" s="407"/>
      <c r="J19" s="407"/>
      <c r="K19" s="407"/>
      <c r="L19" s="204">
        <f>L16</f>
        <v>70644.530880000006</v>
      </c>
    </row>
    <row r="20" spans="1:12" s="7" customFormat="1" ht="15" customHeight="1" x14ac:dyDescent="0.25">
      <c r="A20" s="404" t="s">
        <v>85</v>
      </c>
      <c r="B20" s="408"/>
      <c r="C20" s="408"/>
      <c r="D20" s="408"/>
      <c r="E20" s="408"/>
      <c r="F20" s="408"/>
      <c r="G20" s="408"/>
      <c r="H20" s="408"/>
      <c r="I20" s="408"/>
      <c r="J20" s="408"/>
      <c r="K20" s="408"/>
      <c r="L20" s="203">
        <f>'PLANILHA ORÇAMENTÁRIA'!M111</f>
        <v>555761.8935852499</v>
      </c>
    </row>
    <row r="21" spans="1:12" s="7" customFormat="1" ht="15" customHeight="1" x14ac:dyDescent="0.25">
      <c r="A21" s="404" t="s">
        <v>86</v>
      </c>
      <c r="B21" s="408"/>
      <c r="C21" s="408"/>
      <c r="D21" s="408"/>
      <c r="E21" s="408"/>
      <c r="F21" s="408"/>
      <c r="G21" s="408"/>
      <c r="H21" s="408"/>
      <c r="I21" s="408"/>
      <c r="J21" s="408"/>
      <c r="K21" s="408"/>
      <c r="L21" s="205">
        <f>L19/L20</f>
        <v>0.12711294476177259</v>
      </c>
    </row>
    <row r="22" spans="1:12" ht="17.25" customHeight="1" thickBot="1" x14ac:dyDescent="0.3">
      <c r="A22" s="409" t="s">
        <v>319</v>
      </c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206">
        <f>L20+L19</f>
        <v>626406.42446524987</v>
      </c>
    </row>
    <row r="23" spans="1:12" ht="91.5" customHeight="1" thickBot="1" x14ac:dyDescent="0.3">
      <c r="A23" s="399" t="s">
        <v>265</v>
      </c>
      <c r="B23" s="400"/>
      <c r="C23" s="400"/>
      <c r="D23" s="400"/>
      <c r="E23" s="400"/>
      <c r="F23" s="400"/>
      <c r="G23" s="400"/>
      <c r="H23" s="400"/>
      <c r="I23" s="400"/>
      <c r="J23" s="400"/>
      <c r="K23" s="400"/>
      <c r="L23" s="401"/>
    </row>
  </sheetData>
  <mergeCells count="13">
    <mergeCell ref="A16:H16"/>
    <mergeCell ref="A1:C4"/>
    <mergeCell ref="D1:L4"/>
    <mergeCell ref="A5:L10"/>
    <mergeCell ref="A11:L11"/>
    <mergeCell ref="B13:L13"/>
    <mergeCell ref="A23:L23"/>
    <mergeCell ref="A17:K17"/>
    <mergeCell ref="A18:K18"/>
    <mergeCell ref="A19:K19"/>
    <mergeCell ref="A20:K20"/>
    <mergeCell ref="A21:K21"/>
    <mergeCell ref="A22:K22"/>
  </mergeCells>
  <pageMargins left="0.51181102362204722" right="0.51181102362204722" top="0.78740157480314965" bottom="0.59055118110236227" header="0.31496062992125984" footer="0.31496062992125984"/>
  <pageSetup paperSize="9" scale="57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9217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19050</xdr:rowOff>
              </from>
              <to>
                <xdr:col>2</xdr:col>
                <xdr:colOff>1171575</xdr:colOff>
                <xdr:row>3</xdr:row>
                <xdr:rowOff>171450</xdr:rowOff>
              </to>
            </anchor>
          </objectPr>
        </oleObject>
      </mc:Choice>
      <mc:Fallback>
        <oleObject progId="PBrush" shapeId="92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V32"/>
  <sheetViews>
    <sheetView showGridLines="0" view="pageBreakPreview" topLeftCell="G1" zoomScaleNormal="55" zoomScaleSheetLayoutView="100" workbookViewId="0">
      <selection activeCell="P34" sqref="P34"/>
    </sheetView>
  </sheetViews>
  <sheetFormatPr defaultRowHeight="15" x14ac:dyDescent="0.25"/>
  <cols>
    <col min="5" max="5" width="39.42578125" customWidth="1"/>
    <col min="6" max="6" width="10.5703125" bestFit="1" customWidth="1"/>
    <col min="7" max="7" width="10.140625" bestFit="1" customWidth="1"/>
    <col min="8" max="8" width="12.7109375" customWidth="1"/>
    <col min="9" max="9" width="10.28515625" bestFit="1" customWidth="1"/>
    <col min="10" max="12" width="10.28515625" customWidth="1"/>
    <col min="13" max="13" width="11.28515625" bestFit="1" customWidth="1"/>
    <col min="14" max="16" width="11.140625" bestFit="1" customWidth="1"/>
    <col min="17" max="17" width="11.28515625" bestFit="1" customWidth="1"/>
    <col min="18" max="20" width="11.140625" bestFit="1" customWidth="1"/>
    <col min="21" max="21" width="11.28515625" bestFit="1" customWidth="1"/>
    <col min="22" max="22" width="15.28515625" bestFit="1" customWidth="1"/>
  </cols>
  <sheetData>
    <row r="2" spans="3:22" ht="15.75" thickBot="1" x14ac:dyDescent="0.3"/>
    <row r="3" spans="3:22" ht="34.9" customHeight="1" x14ac:dyDescent="0.25">
      <c r="C3" s="471"/>
      <c r="D3" s="473" t="s">
        <v>316</v>
      </c>
      <c r="E3" s="474"/>
      <c r="F3" s="474"/>
      <c r="G3" s="474"/>
      <c r="H3" s="474"/>
      <c r="I3" s="474"/>
      <c r="J3" s="474"/>
      <c r="K3" s="474"/>
      <c r="L3" s="474"/>
      <c r="M3" s="474"/>
      <c r="N3" s="474"/>
      <c r="O3" s="474"/>
      <c r="P3" s="474"/>
      <c r="Q3" s="474"/>
      <c r="R3" s="474"/>
      <c r="S3" s="474"/>
      <c r="T3" s="474"/>
      <c r="U3" s="474"/>
      <c r="V3" s="475"/>
    </row>
    <row r="4" spans="3:22" ht="15.75" thickBot="1" x14ac:dyDescent="0.3">
      <c r="C4" s="472"/>
      <c r="D4" s="476"/>
      <c r="E4" s="477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9"/>
    </row>
    <row r="5" spans="3:22" ht="15.75" thickTop="1" x14ac:dyDescent="0.25">
      <c r="C5" s="37"/>
      <c r="D5" s="480"/>
      <c r="E5" s="480"/>
      <c r="F5" s="482" t="s">
        <v>71</v>
      </c>
      <c r="G5" s="483"/>
      <c r="H5" s="483"/>
      <c r="I5" s="484"/>
      <c r="J5" s="485" t="s">
        <v>72</v>
      </c>
      <c r="K5" s="485"/>
      <c r="L5" s="485"/>
      <c r="M5" s="485"/>
      <c r="N5" s="486" t="s">
        <v>73</v>
      </c>
      <c r="O5" s="485"/>
      <c r="P5" s="485"/>
      <c r="Q5" s="487"/>
      <c r="R5" s="485" t="s">
        <v>74</v>
      </c>
      <c r="S5" s="485"/>
      <c r="T5" s="485"/>
      <c r="U5" s="485"/>
      <c r="V5" s="488" t="s">
        <v>82</v>
      </c>
    </row>
    <row r="6" spans="3:22" x14ac:dyDescent="0.25">
      <c r="C6" s="37"/>
      <c r="D6" s="481"/>
      <c r="E6" s="481"/>
      <c r="F6" s="38" t="s">
        <v>75</v>
      </c>
      <c r="G6" s="39" t="s">
        <v>76</v>
      </c>
      <c r="H6" s="39" t="s">
        <v>77</v>
      </c>
      <c r="I6" s="40" t="s">
        <v>78</v>
      </c>
      <c r="J6" s="41" t="s">
        <v>75</v>
      </c>
      <c r="K6" s="39" t="s">
        <v>76</v>
      </c>
      <c r="L6" s="39" t="s">
        <v>77</v>
      </c>
      <c r="M6" s="42" t="s">
        <v>78</v>
      </c>
      <c r="N6" s="38" t="s">
        <v>75</v>
      </c>
      <c r="O6" s="39" t="s">
        <v>76</v>
      </c>
      <c r="P6" s="39" t="s">
        <v>77</v>
      </c>
      <c r="Q6" s="40" t="s">
        <v>78</v>
      </c>
      <c r="R6" s="41" t="s">
        <v>75</v>
      </c>
      <c r="S6" s="39" t="s">
        <v>76</v>
      </c>
      <c r="T6" s="39" t="s">
        <v>77</v>
      </c>
      <c r="U6" s="42" t="s">
        <v>78</v>
      </c>
      <c r="V6" s="489"/>
    </row>
    <row r="7" spans="3:22" ht="15.75" x14ac:dyDescent="0.25">
      <c r="C7" s="37"/>
      <c r="D7" s="43" t="s">
        <v>0</v>
      </c>
      <c r="E7" s="44" t="s">
        <v>16</v>
      </c>
      <c r="F7" s="45"/>
      <c r="G7" s="46"/>
      <c r="H7" s="46"/>
      <c r="I7" s="47"/>
      <c r="J7" s="48"/>
      <c r="K7" s="48"/>
      <c r="L7" s="49"/>
      <c r="M7" s="49"/>
      <c r="N7" s="50"/>
      <c r="O7" s="49"/>
      <c r="P7" s="49"/>
      <c r="Q7" s="51"/>
      <c r="R7" s="48"/>
      <c r="S7" s="48"/>
      <c r="T7" s="48"/>
      <c r="U7" s="48"/>
      <c r="V7" s="489"/>
    </row>
    <row r="8" spans="3:22" ht="15.75" thickBot="1" x14ac:dyDescent="0.3">
      <c r="C8" s="52"/>
      <c r="D8" s="53"/>
      <c r="E8" s="54"/>
      <c r="F8" s="55"/>
      <c r="G8" s="56"/>
      <c r="H8" s="56"/>
      <c r="I8" s="57"/>
      <c r="J8" s="58"/>
      <c r="K8" s="58"/>
      <c r="L8" s="59"/>
      <c r="M8" s="59"/>
      <c r="N8" s="60"/>
      <c r="O8" s="59"/>
      <c r="P8" s="59"/>
      <c r="Q8" s="61"/>
      <c r="R8" s="58"/>
      <c r="S8" s="58"/>
      <c r="T8" s="58"/>
      <c r="U8" s="58"/>
      <c r="V8" s="490"/>
    </row>
    <row r="9" spans="3:22" ht="15" customHeight="1" thickTop="1" x14ac:dyDescent="0.25">
      <c r="C9" s="462"/>
      <c r="D9" s="463">
        <v>1</v>
      </c>
      <c r="E9" s="464" t="s">
        <v>94</v>
      </c>
      <c r="F9" s="62">
        <v>0.3</v>
      </c>
      <c r="G9" s="63">
        <v>0.3</v>
      </c>
      <c r="H9" s="63">
        <v>0</v>
      </c>
      <c r="I9" s="64">
        <v>0</v>
      </c>
      <c r="J9" s="65">
        <v>0</v>
      </c>
      <c r="K9" s="63">
        <v>0</v>
      </c>
      <c r="L9" s="63">
        <v>0</v>
      </c>
      <c r="M9" s="66">
        <v>0</v>
      </c>
      <c r="N9" s="62">
        <v>0</v>
      </c>
      <c r="O9" s="63">
        <v>0</v>
      </c>
      <c r="P9" s="63">
        <v>0</v>
      </c>
      <c r="Q9" s="64">
        <v>0</v>
      </c>
      <c r="R9" s="65">
        <v>0</v>
      </c>
      <c r="S9" s="63">
        <v>0</v>
      </c>
      <c r="T9" s="63">
        <v>0</v>
      </c>
      <c r="U9" s="66">
        <v>0.4</v>
      </c>
      <c r="V9" s="209">
        <f>SUM(F9:U9)</f>
        <v>1</v>
      </c>
    </row>
    <row r="10" spans="3:22" x14ac:dyDescent="0.25">
      <c r="C10" s="462"/>
      <c r="D10" s="463"/>
      <c r="E10" s="465"/>
      <c r="F10" s="107"/>
      <c r="G10" s="197"/>
      <c r="H10" s="93"/>
      <c r="I10" s="196"/>
      <c r="J10" s="92"/>
      <c r="K10" s="93"/>
      <c r="L10" s="93"/>
      <c r="M10" s="94"/>
      <c r="N10" s="95"/>
      <c r="O10" s="93"/>
      <c r="P10" s="93"/>
      <c r="Q10" s="96"/>
      <c r="R10" s="92"/>
      <c r="S10" s="93"/>
      <c r="T10" s="93"/>
      <c r="U10" s="212"/>
      <c r="V10" s="37"/>
    </row>
    <row r="11" spans="3:22" ht="15.75" thickBot="1" x14ac:dyDescent="0.3">
      <c r="C11" s="462"/>
      <c r="D11" s="463"/>
      <c r="E11" s="465"/>
      <c r="F11" s="102">
        <f t="shared" ref="F11:U11" si="0">F9*$V$11</f>
        <v>3345.8481084599998</v>
      </c>
      <c r="G11" s="103">
        <f t="shared" si="0"/>
        <v>3345.8481084599998</v>
      </c>
      <c r="H11" s="103">
        <f t="shared" si="0"/>
        <v>0</v>
      </c>
      <c r="I11" s="104">
        <f t="shared" si="0"/>
        <v>0</v>
      </c>
      <c r="J11" s="105">
        <f t="shared" si="0"/>
        <v>0</v>
      </c>
      <c r="K11" s="103">
        <f t="shared" si="0"/>
        <v>0</v>
      </c>
      <c r="L11" s="103">
        <f t="shared" si="0"/>
        <v>0</v>
      </c>
      <c r="M11" s="106">
        <f t="shared" si="0"/>
        <v>0</v>
      </c>
      <c r="N11" s="102">
        <f t="shared" si="0"/>
        <v>0</v>
      </c>
      <c r="O11" s="103">
        <f t="shared" si="0"/>
        <v>0</v>
      </c>
      <c r="P11" s="103">
        <f t="shared" si="0"/>
        <v>0</v>
      </c>
      <c r="Q11" s="104">
        <f t="shared" si="0"/>
        <v>0</v>
      </c>
      <c r="R11" s="105">
        <f t="shared" si="0"/>
        <v>0</v>
      </c>
      <c r="S11" s="103">
        <f t="shared" si="0"/>
        <v>0</v>
      </c>
      <c r="T11" s="103">
        <f t="shared" si="0"/>
        <v>0</v>
      </c>
      <c r="U11" s="106">
        <f t="shared" si="0"/>
        <v>4461.1308112799998</v>
      </c>
      <c r="V11" s="210">
        <f>'PLANILHA ORÇAMENTÁRIA'!L17</f>
        <v>11152.827028199999</v>
      </c>
    </row>
    <row r="12" spans="3:22" ht="15.75" customHeight="1" thickTop="1" x14ac:dyDescent="0.25">
      <c r="C12" s="462"/>
      <c r="D12" s="466">
        <v>2</v>
      </c>
      <c r="E12" s="464" t="str">
        <f>'PLANILHA ORÇAMENTÁRIA'!B18</f>
        <v>REALIZAÇÃO DE SERVIÇOS NO 7º ANDAR</v>
      </c>
      <c r="F12" s="70">
        <v>0</v>
      </c>
      <c r="G12" s="68">
        <v>0</v>
      </c>
      <c r="H12" s="68">
        <v>0.125</v>
      </c>
      <c r="I12" s="69">
        <v>0.125</v>
      </c>
      <c r="J12" s="70">
        <v>0.125</v>
      </c>
      <c r="K12" s="68">
        <v>0.125</v>
      </c>
      <c r="L12" s="68">
        <v>0.125</v>
      </c>
      <c r="M12" s="71">
        <v>0.125</v>
      </c>
      <c r="N12" s="67">
        <v>0.125</v>
      </c>
      <c r="O12" s="68">
        <v>0.125</v>
      </c>
      <c r="P12" s="68">
        <v>0</v>
      </c>
      <c r="Q12" s="69">
        <v>0</v>
      </c>
      <c r="R12" s="70">
        <v>0</v>
      </c>
      <c r="S12" s="68">
        <v>0</v>
      </c>
      <c r="T12" s="68">
        <v>0</v>
      </c>
      <c r="U12" s="71">
        <v>0</v>
      </c>
      <c r="V12" s="209">
        <f>SUM(F12:U12)</f>
        <v>1</v>
      </c>
    </row>
    <row r="13" spans="3:22" x14ac:dyDescent="0.25">
      <c r="C13" s="462"/>
      <c r="D13" s="467"/>
      <c r="E13" s="465"/>
      <c r="F13" s="92"/>
      <c r="G13" s="93"/>
      <c r="H13" s="108"/>
      <c r="I13" s="109"/>
      <c r="J13" s="110"/>
      <c r="K13" s="108"/>
      <c r="L13" s="108"/>
      <c r="M13" s="111"/>
      <c r="N13" s="107"/>
      <c r="O13" s="108"/>
      <c r="P13" s="93"/>
      <c r="Q13" s="96"/>
      <c r="R13" s="92"/>
      <c r="S13" s="93"/>
      <c r="T13" s="93"/>
      <c r="U13" s="94"/>
      <c r="V13" s="37"/>
    </row>
    <row r="14" spans="3:22" ht="15.75" thickBot="1" x14ac:dyDescent="0.3">
      <c r="C14" s="462"/>
      <c r="D14" s="468"/>
      <c r="E14" s="469"/>
      <c r="F14" s="100">
        <f t="shared" ref="F14:U14" si="1">F12*$V$14</f>
        <v>0</v>
      </c>
      <c r="G14" s="98">
        <f t="shared" si="1"/>
        <v>0</v>
      </c>
      <c r="H14" s="98">
        <f t="shared" si="1"/>
        <v>35619.12569618749</v>
      </c>
      <c r="I14" s="99">
        <f t="shared" si="1"/>
        <v>35619.12569618749</v>
      </c>
      <c r="J14" s="100">
        <f t="shared" si="1"/>
        <v>35619.12569618749</v>
      </c>
      <c r="K14" s="98">
        <f t="shared" si="1"/>
        <v>35619.12569618749</v>
      </c>
      <c r="L14" s="98">
        <f t="shared" si="1"/>
        <v>35619.12569618749</v>
      </c>
      <c r="M14" s="101">
        <f t="shared" si="1"/>
        <v>35619.12569618749</v>
      </c>
      <c r="N14" s="97">
        <f t="shared" si="1"/>
        <v>35619.12569618749</v>
      </c>
      <c r="O14" s="98">
        <f t="shared" si="1"/>
        <v>35619.12569618749</v>
      </c>
      <c r="P14" s="98">
        <f t="shared" si="1"/>
        <v>0</v>
      </c>
      <c r="Q14" s="99">
        <f t="shared" si="1"/>
        <v>0</v>
      </c>
      <c r="R14" s="100">
        <f t="shared" si="1"/>
        <v>0</v>
      </c>
      <c r="S14" s="98">
        <f t="shared" si="1"/>
        <v>0</v>
      </c>
      <c r="T14" s="98">
        <f t="shared" si="1"/>
        <v>0</v>
      </c>
      <c r="U14" s="101">
        <f t="shared" si="1"/>
        <v>0</v>
      </c>
      <c r="V14" s="210">
        <f>'PLANILHA ORÇAMENTÁRIA'!L63</f>
        <v>284953.00556949992</v>
      </c>
    </row>
    <row r="15" spans="3:22" ht="15.75" thickTop="1" x14ac:dyDescent="0.25">
      <c r="C15" s="462"/>
      <c r="D15" s="463">
        <v>3</v>
      </c>
      <c r="E15" s="465" t="str">
        <f>'PLANILHA ORÇAMENTÁRIA'!B64</f>
        <v>REALIZAÇÃO DE SERVIÇOS NO 8º ANDAR</v>
      </c>
      <c r="F15" s="62">
        <v>0</v>
      </c>
      <c r="G15" s="63">
        <v>0</v>
      </c>
      <c r="H15" s="63">
        <v>0</v>
      </c>
      <c r="I15" s="64">
        <v>0</v>
      </c>
      <c r="J15" s="65">
        <v>0</v>
      </c>
      <c r="K15" s="63">
        <v>0</v>
      </c>
      <c r="L15" s="63">
        <v>0</v>
      </c>
      <c r="M15" s="66">
        <v>0</v>
      </c>
      <c r="N15" s="62">
        <v>0.125</v>
      </c>
      <c r="O15" s="63">
        <v>0.125</v>
      </c>
      <c r="P15" s="63">
        <v>0.125</v>
      </c>
      <c r="Q15" s="64">
        <v>0.125</v>
      </c>
      <c r="R15" s="65">
        <v>0.125</v>
      </c>
      <c r="S15" s="63">
        <v>0.125</v>
      </c>
      <c r="T15" s="63">
        <v>0.125</v>
      </c>
      <c r="U15" s="66">
        <v>0.125</v>
      </c>
      <c r="V15" s="209">
        <f>SUM(F15:U15)</f>
        <v>1</v>
      </c>
    </row>
    <row r="16" spans="3:22" s="112" customFormat="1" x14ac:dyDescent="0.25">
      <c r="C16" s="462"/>
      <c r="D16" s="463"/>
      <c r="E16" s="465"/>
      <c r="F16" s="95"/>
      <c r="G16" s="93"/>
      <c r="H16" s="93"/>
      <c r="I16" s="96"/>
      <c r="J16" s="92"/>
      <c r="K16" s="93"/>
      <c r="L16" s="93"/>
      <c r="M16" s="94"/>
      <c r="N16" s="107"/>
      <c r="O16" s="108"/>
      <c r="P16" s="108"/>
      <c r="Q16" s="109"/>
      <c r="R16" s="110"/>
      <c r="S16" s="108"/>
      <c r="T16" s="108"/>
      <c r="U16" s="111"/>
      <c r="V16" s="211"/>
    </row>
    <row r="17" spans="3:22" ht="15.75" thickBot="1" x14ac:dyDescent="0.3">
      <c r="C17" s="462"/>
      <c r="D17" s="470"/>
      <c r="E17" s="465"/>
      <c r="F17" s="102">
        <f t="shared" ref="F17:U17" si="2">F15*$V$17</f>
        <v>0</v>
      </c>
      <c r="G17" s="103">
        <f t="shared" si="2"/>
        <v>0</v>
      </c>
      <c r="H17" s="103">
        <f t="shared" si="2"/>
        <v>0</v>
      </c>
      <c r="I17" s="104">
        <f t="shared" si="2"/>
        <v>0</v>
      </c>
      <c r="J17" s="105">
        <f t="shared" si="2"/>
        <v>0</v>
      </c>
      <c r="K17" s="103">
        <f t="shared" si="2"/>
        <v>0</v>
      </c>
      <c r="L17" s="103">
        <f t="shared" si="2"/>
        <v>0</v>
      </c>
      <c r="M17" s="106">
        <f t="shared" si="2"/>
        <v>0</v>
      </c>
      <c r="N17" s="102">
        <f t="shared" si="2"/>
        <v>32457.007623443747</v>
      </c>
      <c r="O17" s="103">
        <f t="shared" si="2"/>
        <v>32457.007623443747</v>
      </c>
      <c r="P17" s="103">
        <f t="shared" si="2"/>
        <v>32457.007623443747</v>
      </c>
      <c r="Q17" s="104">
        <f t="shared" si="2"/>
        <v>32457.007623443747</v>
      </c>
      <c r="R17" s="105">
        <f t="shared" si="2"/>
        <v>32457.007623443747</v>
      </c>
      <c r="S17" s="103">
        <f t="shared" si="2"/>
        <v>32457.007623443747</v>
      </c>
      <c r="T17" s="103">
        <f t="shared" si="2"/>
        <v>32457.007623443747</v>
      </c>
      <c r="U17" s="106">
        <f t="shared" si="2"/>
        <v>32457.007623443747</v>
      </c>
      <c r="V17" s="210">
        <f>'PLANILHA ORÇAMENTÁRIA'!L108</f>
        <v>259656.06098754998</v>
      </c>
    </row>
    <row r="18" spans="3:22" ht="16.5" thickTop="1" thickBot="1" x14ac:dyDescent="0.3">
      <c r="C18" s="72"/>
      <c r="D18" s="121" t="s">
        <v>79</v>
      </c>
      <c r="E18" s="122"/>
      <c r="F18" s="449">
        <f>F11+G11+H14+I14</f>
        <v>77929.947609294977</v>
      </c>
      <c r="G18" s="450"/>
      <c r="H18" s="450"/>
      <c r="I18" s="451"/>
      <c r="J18" s="452">
        <f>J14+K14+L14+M14</f>
        <v>142476.50278474996</v>
      </c>
      <c r="K18" s="447"/>
      <c r="L18" s="447"/>
      <c r="M18" s="448"/>
      <c r="N18" s="443">
        <f>N14+O14+N17+O17+P17+Q17</f>
        <v>201066.28188614998</v>
      </c>
      <c r="O18" s="444"/>
      <c r="P18" s="444"/>
      <c r="Q18" s="445"/>
      <c r="R18" s="446">
        <f>R17+S17+T17+U17+U11</f>
        <v>134289.16130505499</v>
      </c>
      <c r="S18" s="447"/>
      <c r="T18" s="447"/>
      <c r="U18" s="448"/>
      <c r="V18" s="435">
        <f>V11+V14+V17+F19+J19+N19+R19</f>
        <v>626406.42446524999</v>
      </c>
    </row>
    <row r="19" spans="3:22" ht="16.5" thickTop="1" thickBot="1" x14ac:dyDescent="0.3">
      <c r="C19" s="73"/>
      <c r="D19" s="124" t="s">
        <v>87</v>
      </c>
      <c r="E19" s="126">
        <f>TAD!L21</f>
        <v>0.12711294476177259</v>
      </c>
      <c r="F19" s="453">
        <f>F18*E19</f>
        <v>9905.9051257481442</v>
      </c>
      <c r="G19" s="454"/>
      <c r="H19" s="454"/>
      <c r="I19" s="455"/>
      <c r="J19" s="456">
        <f>J18*E19</f>
        <v>18110.607828328462</v>
      </c>
      <c r="K19" s="457"/>
      <c r="L19" s="457"/>
      <c r="M19" s="458"/>
      <c r="N19" s="459">
        <f>N18*E19</f>
        <v>25558.127182849181</v>
      </c>
      <c r="O19" s="460"/>
      <c r="P19" s="460"/>
      <c r="Q19" s="461"/>
      <c r="R19" s="456">
        <f>R18*E19</f>
        <v>17069.890743074226</v>
      </c>
      <c r="S19" s="457"/>
      <c r="T19" s="457"/>
      <c r="U19" s="457"/>
      <c r="V19" s="436"/>
    </row>
    <row r="20" spans="3:22" ht="16.5" thickTop="1" thickBot="1" x14ac:dyDescent="0.3">
      <c r="C20" s="73"/>
      <c r="D20" s="123" t="s">
        <v>80</v>
      </c>
      <c r="E20" s="125"/>
      <c r="F20" s="438">
        <f>F18+F19</f>
        <v>87835.852735043125</v>
      </c>
      <c r="G20" s="439"/>
      <c r="H20" s="439"/>
      <c r="I20" s="440"/>
      <c r="J20" s="438">
        <f>F20+J18+J19</f>
        <v>248422.96334812156</v>
      </c>
      <c r="K20" s="441"/>
      <c r="L20" s="441"/>
      <c r="M20" s="442"/>
      <c r="N20" s="438">
        <f>J20+N18+N19</f>
        <v>475047.37241712067</v>
      </c>
      <c r="O20" s="441"/>
      <c r="P20" s="441"/>
      <c r="Q20" s="442"/>
      <c r="R20" s="438">
        <f>N20+R18+R19</f>
        <v>626406.42446524987</v>
      </c>
      <c r="S20" s="441"/>
      <c r="T20" s="441"/>
      <c r="U20" s="441"/>
      <c r="V20" s="437"/>
    </row>
    <row r="21" spans="3:22" x14ac:dyDescent="0.25">
      <c r="C21" s="73"/>
      <c r="D21" s="74"/>
      <c r="E21" s="75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127"/>
      <c r="Q21" s="74"/>
      <c r="R21" s="74"/>
      <c r="S21" s="74"/>
      <c r="T21" s="74"/>
      <c r="U21" s="74"/>
      <c r="V21" s="76"/>
    </row>
    <row r="22" spans="3:22" x14ac:dyDescent="0.25">
      <c r="C22" s="73"/>
      <c r="D22" s="74"/>
      <c r="E22" s="75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6"/>
    </row>
    <row r="23" spans="3:22" x14ac:dyDescent="0.25">
      <c r="C23" s="73"/>
      <c r="D23" s="74"/>
      <c r="E23" s="434" t="s">
        <v>329</v>
      </c>
      <c r="F23" s="434"/>
      <c r="G23" s="434"/>
      <c r="H23" s="434"/>
      <c r="I23" s="434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6"/>
    </row>
    <row r="24" spans="3:22" x14ac:dyDescent="0.25">
      <c r="C24" s="73"/>
      <c r="D24" s="74"/>
      <c r="E24" s="78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6"/>
    </row>
    <row r="25" spans="3:22" x14ac:dyDescent="0.25">
      <c r="C25" s="73"/>
      <c r="D25" s="74"/>
      <c r="E25" s="78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6"/>
    </row>
    <row r="26" spans="3:22" x14ac:dyDescent="0.25">
      <c r="C26" s="73"/>
      <c r="D26" s="74"/>
      <c r="E26" s="78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6"/>
    </row>
    <row r="27" spans="3:22" x14ac:dyDescent="0.25">
      <c r="C27" s="73"/>
      <c r="D27" s="74"/>
      <c r="E27" s="78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6"/>
    </row>
    <row r="28" spans="3:22" x14ac:dyDescent="0.25">
      <c r="C28" s="73"/>
      <c r="D28" s="74"/>
      <c r="E28" s="434"/>
      <c r="F28" s="434"/>
      <c r="G28" s="434"/>
      <c r="H28" s="434"/>
      <c r="I28" s="434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198"/>
    </row>
    <row r="29" spans="3:22" x14ac:dyDescent="0.25">
      <c r="C29" s="73"/>
      <c r="D29" s="74"/>
      <c r="E29" s="79" t="s">
        <v>320</v>
      </c>
      <c r="F29" s="79"/>
      <c r="G29" s="79"/>
      <c r="H29" s="79"/>
      <c r="I29" s="79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6"/>
    </row>
    <row r="30" spans="3:22" x14ac:dyDescent="0.25">
      <c r="C30" s="73"/>
      <c r="D30" s="74"/>
      <c r="E30" s="79" t="s">
        <v>81</v>
      </c>
      <c r="F30" s="79"/>
      <c r="G30" s="79"/>
      <c r="H30" s="79"/>
      <c r="I30" s="79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6"/>
    </row>
    <row r="31" spans="3:22" x14ac:dyDescent="0.25">
      <c r="C31" s="73"/>
      <c r="D31" s="74"/>
      <c r="E31" s="434" t="s">
        <v>321</v>
      </c>
      <c r="F31" s="43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6"/>
    </row>
    <row r="32" spans="3:22" ht="15.75" thickBot="1" x14ac:dyDescent="0.3">
      <c r="C32" s="80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2"/>
    </row>
  </sheetData>
  <mergeCells count="31">
    <mergeCell ref="C3:C4"/>
    <mergeCell ref="D3:V4"/>
    <mergeCell ref="D5:E6"/>
    <mergeCell ref="F5:I5"/>
    <mergeCell ref="J5:M5"/>
    <mergeCell ref="N5:Q5"/>
    <mergeCell ref="R5:U5"/>
    <mergeCell ref="V5:V8"/>
    <mergeCell ref="C9:C17"/>
    <mergeCell ref="D9:D11"/>
    <mergeCell ref="E9:E11"/>
    <mergeCell ref="D12:D14"/>
    <mergeCell ref="E12:E14"/>
    <mergeCell ref="D15:D17"/>
    <mergeCell ref="E15:E17"/>
    <mergeCell ref="E23:I23"/>
    <mergeCell ref="E28:I28"/>
    <mergeCell ref="E31:F31"/>
    <mergeCell ref="V18:V20"/>
    <mergeCell ref="F20:I20"/>
    <mergeCell ref="J20:M20"/>
    <mergeCell ref="N20:Q20"/>
    <mergeCell ref="R20:U20"/>
    <mergeCell ref="N18:Q18"/>
    <mergeCell ref="R18:U18"/>
    <mergeCell ref="F18:I18"/>
    <mergeCell ref="J18:M18"/>
    <mergeCell ref="F19:I19"/>
    <mergeCell ref="J19:M19"/>
    <mergeCell ref="N19:Q19"/>
    <mergeCell ref="R19:U19"/>
  </mergeCells>
  <pageMargins left="0" right="0" top="0.78740157480314965" bottom="0.78740157480314965" header="0.31496062992125984" footer="0.31496062992125984"/>
  <pageSetup paperSize="9" scale="45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6145" r:id="rId4">
          <objectPr defaultSize="0" autoPict="0" r:id="rId5">
            <anchor moveWithCells="1" sizeWithCells="1">
              <from>
                <xdr:col>2</xdr:col>
                <xdr:colOff>19050</xdr:colOff>
                <xdr:row>2</xdr:row>
                <xdr:rowOff>19050</xdr:rowOff>
              </from>
              <to>
                <xdr:col>4</xdr:col>
                <xdr:colOff>1038225</xdr:colOff>
                <xdr:row>3</xdr:row>
                <xdr:rowOff>152400</xdr:rowOff>
              </to>
            </anchor>
          </objectPr>
        </oleObject>
      </mc:Choice>
      <mc:Fallback>
        <oleObject progId="PBrush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view="pageBreakPreview" zoomScaleNormal="100" zoomScaleSheetLayoutView="100" workbookViewId="0">
      <selection activeCell="D21" sqref="D21:D22"/>
    </sheetView>
  </sheetViews>
  <sheetFormatPr defaultRowHeight="15" x14ac:dyDescent="0.25"/>
  <cols>
    <col min="1" max="1" width="12.28515625" customWidth="1"/>
    <col min="2" max="2" width="50.85546875" customWidth="1"/>
    <col min="3" max="3" width="8.7109375" customWidth="1"/>
    <col min="4" max="4" width="25" customWidth="1"/>
    <col min="257" max="257" width="12.28515625" customWidth="1"/>
    <col min="258" max="258" width="50.85546875" customWidth="1"/>
    <col min="259" max="259" width="8.7109375" customWidth="1"/>
    <col min="260" max="260" width="30.140625" customWidth="1"/>
    <col min="513" max="513" width="12.28515625" customWidth="1"/>
    <col min="514" max="514" width="50.85546875" customWidth="1"/>
    <col min="515" max="515" width="8.7109375" customWidth="1"/>
    <col min="516" max="516" width="30.140625" customWidth="1"/>
    <col min="769" max="769" width="12.28515625" customWidth="1"/>
    <col min="770" max="770" width="50.85546875" customWidth="1"/>
    <col min="771" max="771" width="8.7109375" customWidth="1"/>
    <col min="772" max="772" width="30.140625" customWidth="1"/>
    <col min="1025" max="1025" width="12.28515625" customWidth="1"/>
    <col min="1026" max="1026" width="50.85546875" customWidth="1"/>
    <col min="1027" max="1027" width="8.7109375" customWidth="1"/>
    <col min="1028" max="1028" width="30.140625" customWidth="1"/>
    <col min="1281" max="1281" width="12.28515625" customWidth="1"/>
    <col min="1282" max="1282" width="50.85546875" customWidth="1"/>
    <col min="1283" max="1283" width="8.7109375" customWidth="1"/>
    <col min="1284" max="1284" width="30.140625" customWidth="1"/>
    <col min="1537" max="1537" width="12.28515625" customWidth="1"/>
    <col min="1538" max="1538" width="50.85546875" customWidth="1"/>
    <col min="1539" max="1539" width="8.7109375" customWidth="1"/>
    <col min="1540" max="1540" width="30.140625" customWidth="1"/>
    <col min="1793" max="1793" width="12.28515625" customWidth="1"/>
    <col min="1794" max="1794" width="50.85546875" customWidth="1"/>
    <col min="1795" max="1795" width="8.7109375" customWidth="1"/>
    <col min="1796" max="1796" width="30.140625" customWidth="1"/>
    <col min="2049" max="2049" width="12.28515625" customWidth="1"/>
    <col min="2050" max="2050" width="50.85546875" customWidth="1"/>
    <col min="2051" max="2051" width="8.7109375" customWidth="1"/>
    <col min="2052" max="2052" width="30.140625" customWidth="1"/>
    <col min="2305" max="2305" width="12.28515625" customWidth="1"/>
    <col min="2306" max="2306" width="50.85546875" customWidth="1"/>
    <col min="2307" max="2307" width="8.7109375" customWidth="1"/>
    <col min="2308" max="2308" width="30.140625" customWidth="1"/>
    <col min="2561" max="2561" width="12.28515625" customWidth="1"/>
    <col min="2562" max="2562" width="50.85546875" customWidth="1"/>
    <col min="2563" max="2563" width="8.7109375" customWidth="1"/>
    <col min="2564" max="2564" width="30.140625" customWidth="1"/>
    <col min="2817" max="2817" width="12.28515625" customWidth="1"/>
    <col min="2818" max="2818" width="50.85546875" customWidth="1"/>
    <col min="2819" max="2819" width="8.7109375" customWidth="1"/>
    <col min="2820" max="2820" width="30.140625" customWidth="1"/>
    <col min="3073" max="3073" width="12.28515625" customWidth="1"/>
    <col min="3074" max="3074" width="50.85546875" customWidth="1"/>
    <col min="3075" max="3075" width="8.7109375" customWidth="1"/>
    <col min="3076" max="3076" width="30.140625" customWidth="1"/>
    <col min="3329" max="3329" width="12.28515625" customWidth="1"/>
    <col min="3330" max="3330" width="50.85546875" customWidth="1"/>
    <col min="3331" max="3331" width="8.7109375" customWidth="1"/>
    <col min="3332" max="3332" width="30.140625" customWidth="1"/>
    <col min="3585" max="3585" width="12.28515625" customWidth="1"/>
    <col min="3586" max="3586" width="50.85546875" customWidth="1"/>
    <col min="3587" max="3587" width="8.7109375" customWidth="1"/>
    <col min="3588" max="3588" width="30.140625" customWidth="1"/>
    <col min="3841" max="3841" width="12.28515625" customWidth="1"/>
    <col min="3842" max="3842" width="50.85546875" customWidth="1"/>
    <col min="3843" max="3843" width="8.7109375" customWidth="1"/>
    <col min="3844" max="3844" width="30.140625" customWidth="1"/>
    <col min="4097" max="4097" width="12.28515625" customWidth="1"/>
    <col min="4098" max="4098" width="50.85546875" customWidth="1"/>
    <col min="4099" max="4099" width="8.7109375" customWidth="1"/>
    <col min="4100" max="4100" width="30.140625" customWidth="1"/>
    <col min="4353" max="4353" width="12.28515625" customWidth="1"/>
    <col min="4354" max="4354" width="50.85546875" customWidth="1"/>
    <col min="4355" max="4355" width="8.7109375" customWidth="1"/>
    <col min="4356" max="4356" width="30.140625" customWidth="1"/>
    <col min="4609" max="4609" width="12.28515625" customWidth="1"/>
    <col min="4610" max="4610" width="50.85546875" customWidth="1"/>
    <col min="4611" max="4611" width="8.7109375" customWidth="1"/>
    <col min="4612" max="4612" width="30.140625" customWidth="1"/>
    <col min="4865" max="4865" width="12.28515625" customWidth="1"/>
    <col min="4866" max="4866" width="50.85546875" customWidth="1"/>
    <col min="4867" max="4867" width="8.7109375" customWidth="1"/>
    <col min="4868" max="4868" width="30.140625" customWidth="1"/>
    <col min="5121" max="5121" width="12.28515625" customWidth="1"/>
    <col min="5122" max="5122" width="50.85546875" customWidth="1"/>
    <col min="5123" max="5123" width="8.7109375" customWidth="1"/>
    <col min="5124" max="5124" width="30.140625" customWidth="1"/>
    <col min="5377" max="5377" width="12.28515625" customWidth="1"/>
    <col min="5378" max="5378" width="50.85546875" customWidth="1"/>
    <col min="5379" max="5379" width="8.7109375" customWidth="1"/>
    <col min="5380" max="5380" width="30.140625" customWidth="1"/>
    <col min="5633" max="5633" width="12.28515625" customWidth="1"/>
    <col min="5634" max="5634" width="50.85546875" customWidth="1"/>
    <col min="5635" max="5635" width="8.7109375" customWidth="1"/>
    <col min="5636" max="5636" width="30.140625" customWidth="1"/>
    <col min="5889" max="5889" width="12.28515625" customWidth="1"/>
    <col min="5890" max="5890" width="50.85546875" customWidth="1"/>
    <col min="5891" max="5891" width="8.7109375" customWidth="1"/>
    <col min="5892" max="5892" width="30.140625" customWidth="1"/>
    <col min="6145" max="6145" width="12.28515625" customWidth="1"/>
    <col min="6146" max="6146" width="50.85546875" customWidth="1"/>
    <col min="6147" max="6147" width="8.7109375" customWidth="1"/>
    <col min="6148" max="6148" width="30.140625" customWidth="1"/>
    <col min="6401" max="6401" width="12.28515625" customWidth="1"/>
    <col min="6402" max="6402" width="50.85546875" customWidth="1"/>
    <col min="6403" max="6403" width="8.7109375" customWidth="1"/>
    <col min="6404" max="6404" width="30.140625" customWidth="1"/>
    <col min="6657" max="6657" width="12.28515625" customWidth="1"/>
    <col min="6658" max="6658" width="50.85546875" customWidth="1"/>
    <col min="6659" max="6659" width="8.7109375" customWidth="1"/>
    <col min="6660" max="6660" width="30.140625" customWidth="1"/>
    <col min="6913" max="6913" width="12.28515625" customWidth="1"/>
    <col min="6914" max="6914" width="50.85546875" customWidth="1"/>
    <col min="6915" max="6915" width="8.7109375" customWidth="1"/>
    <col min="6916" max="6916" width="30.140625" customWidth="1"/>
    <col min="7169" max="7169" width="12.28515625" customWidth="1"/>
    <col min="7170" max="7170" width="50.85546875" customWidth="1"/>
    <col min="7171" max="7171" width="8.7109375" customWidth="1"/>
    <col min="7172" max="7172" width="30.140625" customWidth="1"/>
    <col min="7425" max="7425" width="12.28515625" customWidth="1"/>
    <col min="7426" max="7426" width="50.85546875" customWidth="1"/>
    <col min="7427" max="7427" width="8.7109375" customWidth="1"/>
    <col min="7428" max="7428" width="30.140625" customWidth="1"/>
    <col min="7681" max="7681" width="12.28515625" customWidth="1"/>
    <col min="7682" max="7682" width="50.85546875" customWidth="1"/>
    <col min="7683" max="7683" width="8.7109375" customWidth="1"/>
    <col min="7684" max="7684" width="30.140625" customWidth="1"/>
    <col min="7937" max="7937" width="12.28515625" customWidth="1"/>
    <col min="7938" max="7938" width="50.85546875" customWidth="1"/>
    <col min="7939" max="7939" width="8.7109375" customWidth="1"/>
    <col min="7940" max="7940" width="30.140625" customWidth="1"/>
    <col min="8193" max="8193" width="12.28515625" customWidth="1"/>
    <col min="8194" max="8194" width="50.85546875" customWidth="1"/>
    <col min="8195" max="8195" width="8.7109375" customWidth="1"/>
    <col min="8196" max="8196" width="30.140625" customWidth="1"/>
    <col min="8449" max="8449" width="12.28515625" customWidth="1"/>
    <col min="8450" max="8450" width="50.85546875" customWidth="1"/>
    <col min="8451" max="8451" width="8.7109375" customWidth="1"/>
    <col min="8452" max="8452" width="30.140625" customWidth="1"/>
    <col min="8705" max="8705" width="12.28515625" customWidth="1"/>
    <col min="8706" max="8706" width="50.85546875" customWidth="1"/>
    <col min="8707" max="8707" width="8.7109375" customWidth="1"/>
    <col min="8708" max="8708" width="30.140625" customWidth="1"/>
    <col min="8961" max="8961" width="12.28515625" customWidth="1"/>
    <col min="8962" max="8962" width="50.85546875" customWidth="1"/>
    <col min="8963" max="8963" width="8.7109375" customWidth="1"/>
    <col min="8964" max="8964" width="30.140625" customWidth="1"/>
    <col min="9217" max="9217" width="12.28515625" customWidth="1"/>
    <col min="9218" max="9218" width="50.85546875" customWidth="1"/>
    <col min="9219" max="9219" width="8.7109375" customWidth="1"/>
    <col min="9220" max="9220" width="30.140625" customWidth="1"/>
    <col min="9473" max="9473" width="12.28515625" customWidth="1"/>
    <col min="9474" max="9474" width="50.85546875" customWidth="1"/>
    <col min="9475" max="9475" width="8.7109375" customWidth="1"/>
    <col min="9476" max="9476" width="30.140625" customWidth="1"/>
    <col min="9729" max="9729" width="12.28515625" customWidth="1"/>
    <col min="9730" max="9730" width="50.85546875" customWidth="1"/>
    <col min="9731" max="9731" width="8.7109375" customWidth="1"/>
    <col min="9732" max="9732" width="30.140625" customWidth="1"/>
    <col min="9985" max="9985" width="12.28515625" customWidth="1"/>
    <col min="9986" max="9986" width="50.85546875" customWidth="1"/>
    <col min="9987" max="9987" width="8.7109375" customWidth="1"/>
    <col min="9988" max="9988" width="30.140625" customWidth="1"/>
    <col min="10241" max="10241" width="12.28515625" customWidth="1"/>
    <col min="10242" max="10242" width="50.85546875" customWidth="1"/>
    <col min="10243" max="10243" width="8.7109375" customWidth="1"/>
    <col min="10244" max="10244" width="30.140625" customWidth="1"/>
    <col min="10497" max="10497" width="12.28515625" customWidth="1"/>
    <col min="10498" max="10498" width="50.85546875" customWidth="1"/>
    <col min="10499" max="10499" width="8.7109375" customWidth="1"/>
    <col min="10500" max="10500" width="30.140625" customWidth="1"/>
    <col min="10753" max="10753" width="12.28515625" customWidth="1"/>
    <col min="10754" max="10754" width="50.85546875" customWidth="1"/>
    <col min="10755" max="10755" width="8.7109375" customWidth="1"/>
    <col min="10756" max="10756" width="30.140625" customWidth="1"/>
    <col min="11009" max="11009" width="12.28515625" customWidth="1"/>
    <col min="11010" max="11010" width="50.85546875" customWidth="1"/>
    <col min="11011" max="11011" width="8.7109375" customWidth="1"/>
    <col min="11012" max="11012" width="30.140625" customWidth="1"/>
    <col min="11265" max="11265" width="12.28515625" customWidth="1"/>
    <col min="11266" max="11266" width="50.85546875" customWidth="1"/>
    <col min="11267" max="11267" width="8.7109375" customWidth="1"/>
    <col min="11268" max="11268" width="30.140625" customWidth="1"/>
    <col min="11521" max="11521" width="12.28515625" customWidth="1"/>
    <col min="11522" max="11522" width="50.85546875" customWidth="1"/>
    <col min="11523" max="11523" width="8.7109375" customWidth="1"/>
    <col min="11524" max="11524" width="30.140625" customWidth="1"/>
    <col min="11777" max="11777" width="12.28515625" customWidth="1"/>
    <col min="11778" max="11778" width="50.85546875" customWidth="1"/>
    <col min="11779" max="11779" width="8.7109375" customWidth="1"/>
    <col min="11780" max="11780" width="30.140625" customWidth="1"/>
    <col min="12033" max="12033" width="12.28515625" customWidth="1"/>
    <col min="12034" max="12034" width="50.85546875" customWidth="1"/>
    <col min="12035" max="12035" width="8.7109375" customWidth="1"/>
    <col min="12036" max="12036" width="30.140625" customWidth="1"/>
    <col min="12289" max="12289" width="12.28515625" customWidth="1"/>
    <col min="12290" max="12290" width="50.85546875" customWidth="1"/>
    <col min="12291" max="12291" width="8.7109375" customWidth="1"/>
    <col min="12292" max="12292" width="30.140625" customWidth="1"/>
    <col min="12545" max="12545" width="12.28515625" customWidth="1"/>
    <col min="12546" max="12546" width="50.85546875" customWidth="1"/>
    <col min="12547" max="12547" width="8.7109375" customWidth="1"/>
    <col min="12548" max="12548" width="30.140625" customWidth="1"/>
    <col min="12801" max="12801" width="12.28515625" customWidth="1"/>
    <col min="12802" max="12802" width="50.85546875" customWidth="1"/>
    <col min="12803" max="12803" width="8.7109375" customWidth="1"/>
    <col min="12804" max="12804" width="30.140625" customWidth="1"/>
    <col min="13057" max="13057" width="12.28515625" customWidth="1"/>
    <col min="13058" max="13058" width="50.85546875" customWidth="1"/>
    <col min="13059" max="13059" width="8.7109375" customWidth="1"/>
    <col min="13060" max="13060" width="30.140625" customWidth="1"/>
    <col min="13313" max="13313" width="12.28515625" customWidth="1"/>
    <col min="13314" max="13314" width="50.85546875" customWidth="1"/>
    <col min="13315" max="13315" width="8.7109375" customWidth="1"/>
    <col min="13316" max="13316" width="30.140625" customWidth="1"/>
    <col min="13569" max="13569" width="12.28515625" customWidth="1"/>
    <col min="13570" max="13570" width="50.85546875" customWidth="1"/>
    <col min="13571" max="13571" width="8.7109375" customWidth="1"/>
    <col min="13572" max="13572" width="30.140625" customWidth="1"/>
    <col min="13825" max="13825" width="12.28515625" customWidth="1"/>
    <col min="13826" max="13826" width="50.85546875" customWidth="1"/>
    <col min="13827" max="13827" width="8.7109375" customWidth="1"/>
    <col min="13828" max="13828" width="30.140625" customWidth="1"/>
    <col min="14081" max="14081" width="12.28515625" customWidth="1"/>
    <col min="14082" max="14082" width="50.85546875" customWidth="1"/>
    <col min="14083" max="14083" width="8.7109375" customWidth="1"/>
    <col min="14084" max="14084" width="30.140625" customWidth="1"/>
    <col min="14337" max="14337" width="12.28515625" customWidth="1"/>
    <col min="14338" max="14338" width="50.85546875" customWidth="1"/>
    <col min="14339" max="14339" width="8.7109375" customWidth="1"/>
    <col min="14340" max="14340" width="30.140625" customWidth="1"/>
    <col min="14593" max="14593" width="12.28515625" customWidth="1"/>
    <col min="14594" max="14594" width="50.85546875" customWidth="1"/>
    <col min="14595" max="14595" width="8.7109375" customWidth="1"/>
    <col min="14596" max="14596" width="30.140625" customWidth="1"/>
    <col min="14849" max="14849" width="12.28515625" customWidth="1"/>
    <col min="14850" max="14850" width="50.85546875" customWidth="1"/>
    <col min="14851" max="14851" width="8.7109375" customWidth="1"/>
    <col min="14852" max="14852" width="30.140625" customWidth="1"/>
    <col min="15105" max="15105" width="12.28515625" customWidth="1"/>
    <col min="15106" max="15106" width="50.85546875" customWidth="1"/>
    <col min="15107" max="15107" width="8.7109375" customWidth="1"/>
    <col min="15108" max="15108" width="30.140625" customWidth="1"/>
    <col min="15361" max="15361" width="12.28515625" customWidth="1"/>
    <col min="15362" max="15362" width="50.85546875" customWidth="1"/>
    <col min="15363" max="15363" width="8.7109375" customWidth="1"/>
    <col min="15364" max="15364" width="30.140625" customWidth="1"/>
    <col min="15617" max="15617" width="12.28515625" customWidth="1"/>
    <col min="15618" max="15618" width="50.85546875" customWidth="1"/>
    <col min="15619" max="15619" width="8.7109375" customWidth="1"/>
    <col min="15620" max="15620" width="30.140625" customWidth="1"/>
    <col min="15873" max="15873" width="12.28515625" customWidth="1"/>
    <col min="15874" max="15874" width="50.85546875" customWidth="1"/>
    <col min="15875" max="15875" width="8.7109375" customWidth="1"/>
    <col min="15876" max="15876" width="30.140625" customWidth="1"/>
    <col min="16129" max="16129" width="12.28515625" customWidth="1"/>
    <col min="16130" max="16130" width="50.85546875" customWidth="1"/>
    <col min="16131" max="16131" width="8.7109375" customWidth="1"/>
    <col min="16132" max="16132" width="30.140625" customWidth="1"/>
  </cols>
  <sheetData>
    <row r="1" spans="1:4" ht="15.75" x14ac:dyDescent="0.25">
      <c r="A1" s="508" t="s">
        <v>57</v>
      </c>
      <c r="B1" s="508"/>
      <c r="C1" s="508"/>
      <c r="D1" s="508"/>
    </row>
    <row r="2" spans="1:4" ht="15.75" customHeight="1" x14ac:dyDescent="0.25">
      <c r="A2" s="509" t="s">
        <v>0</v>
      </c>
      <c r="B2" s="494" t="s">
        <v>16</v>
      </c>
      <c r="C2" s="509" t="s">
        <v>17</v>
      </c>
      <c r="D2" s="509" t="s">
        <v>18</v>
      </c>
    </row>
    <row r="3" spans="1:4" x14ac:dyDescent="0.25">
      <c r="A3" s="509"/>
      <c r="B3" s="494"/>
      <c r="C3" s="509"/>
      <c r="D3" s="509"/>
    </row>
    <row r="4" spans="1:4" ht="15.75" x14ac:dyDescent="0.25">
      <c r="A4" s="9"/>
      <c r="B4" s="10"/>
      <c r="C4" s="9"/>
      <c r="D4" s="11"/>
    </row>
    <row r="5" spans="1:4" ht="15.75" x14ac:dyDescent="0.25">
      <c r="A5" s="12">
        <v>1</v>
      </c>
      <c r="B5" s="492" t="s">
        <v>19</v>
      </c>
      <c r="C5" s="492"/>
      <c r="D5" s="13"/>
    </row>
    <row r="6" spans="1:4" ht="15.75" x14ac:dyDescent="0.25">
      <c r="A6" s="14" t="s">
        <v>3</v>
      </c>
      <c r="B6" s="493" t="s">
        <v>20</v>
      </c>
      <c r="C6" s="493"/>
      <c r="D6" s="15"/>
    </row>
    <row r="7" spans="1:4" ht="15" customHeight="1" x14ac:dyDescent="0.25">
      <c r="A7" s="9" t="s">
        <v>21</v>
      </c>
      <c r="B7" s="10" t="s">
        <v>22</v>
      </c>
      <c r="C7" s="9" t="s">
        <v>15</v>
      </c>
      <c r="D7" s="20">
        <v>3.45</v>
      </c>
    </row>
    <row r="8" spans="1:4" ht="15.75" x14ac:dyDescent="0.25">
      <c r="A8" s="14" t="s">
        <v>4</v>
      </c>
      <c r="B8" s="493" t="s">
        <v>23</v>
      </c>
      <c r="C8" s="493"/>
      <c r="D8" s="16"/>
    </row>
    <row r="9" spans="1:4" ht="38.25" customHeight="1" x14ac:dyDescent="0.25">
      <c r="A9" s="9" t="s">
        <v>24</v>
      </c>
      <c r="B9" s="10" t="s">
        <v>25</v>
      </c>
      <c r="C9" s="9" t="s">
        <v>15</v>
      </c>
      <c r="D9" s="20">
        <v>0.48</v>
      </c>
    </row>
    <row r="10" spans="1:4" ht="51" customHeight="1" x14ac:dyDescent="0.25">
      <c r="A10" s="9" t="s">
        <v>26</v>
      </c>
      <c r="B10" s="10" t="s">
        <v>27</v>
      </c>
      <c r="C10" s="9" t="s">
        <v>15</v>
      </c>
      <c r="D10" s="20">
        <v>0.85</v>
      </c>
    </row>
    <row r="11" spans="1:4" ht="15.75" x14ac:dyDescent="0.25">
      <c r="A11" s="14" t="s">
        <v>12</v>
      </c>
      <c r="B11" s="493" t="s">
        <v>28</v>
      </c>
      <c r="C11" s="493"/>
      <c r="D11" s="16"/>
    </row>
    <row r="12" spans="1:4" ht="17.25" customHeight="1" x14ac:dyDescent="0.25">
      <c r="A12" s="9" t="s">
        <v>29</v>
      </c>
      <c r="B12" s="10" t="s">
        <v>30</v>
      </c>
      <c r="C12" s="9" t="s">
        <v>15</v>
      </c>
      <c r="D12" s="20">
        <v>0.85</v>
      </c>
    </row>
    <row r="13" spans="1:4" ht="15.75" x14ac:dyDescent="0.25">
      <c r="A13" s="14" t="s">
        <v>31</v>
      </c>
      <c r="B13" s="493" t="s">
        <v>32</v>
      </c>
      <c r="C13" s="493"/>
      <c r="D13" s="15"/>
    </row>
    <row r="14" spans="1:4" ht="15.75" x14ac:dyDescent="0.25">
      <c r="A14" s="9" t="s">
        <v>33</v>
      </c>
      <c r="B14" s="10" t="s">
        <v>34</v>
      </c>
      <c r="C14" s="9" t="s">
        <v>15</v>
      </c>
      <c r="D14" s="20">
        <v>2</v>
      </c>
    </row>
    <row r="15" spans="1:4" ht="15.75" x14ac:dyDescent="0.25">
      <c r="A15" s="9" t="s">
        <v>35</v>
      </c>
      <c r="B15" s="10" t="s">
        <v>36</v>
      </c>
      <c r="C15" s="9" t="s">
        <v>15</v>
      </c>
      <c r="D15" s="20">
        <v>3</v>
      </c>
    </row>
    <row r="16" spans="1:4" ht="15.75" x14ac:dyDescent="0.25">
      <c r="A16" s="9" t="s">
        <v>37</v>
      </c>
      <c r="B16" s="10" t="s">
        <v>38</v>
      </c>
      <c r="C16" s="9" t="s">
        <v>15</v>
      </c>
      <c r="D16" s="20">
        <v>0.65</v>
      </c>
    </row>
    <row r="17" spans="1:4" ht="15.75" x14ac:dyDescent="0.25">
      <c r="A17" s="9" t="s">
        <v>39</v>
      </c>
      <c r="B17" s="10" t="s">
        <v>40</v>
      </c>
      <c r="C17" s="9" t="s">
        <v>15</v>
      </c>
      <c r="D17" s="20">
        <v>4.5</v>
      </c>
    </row>
    <row r="18" spans="1:4" ht="15.75" x14ac:dyDescent="0.25">
      <c r="A18" s="12">
        <v>2</v>
      </c>
      <c r="B18" s="492" t="s">
        <v>41</v>
      </c>
      <c r="C18" s="492"/>
      <c r="D18" s="13"/>
    </row>
    <row r="19" spans="1:4" ht="15.75" x14ac:dyDescent="0.25">
      <c r="A19" s="17" t="s">
        <v>5</v>
      </c>
      <c r="B19" s="491" t="s">
        <v>42</v>
      </c>
      <c r="C19" s="491"/>
      <c r="D19" s="18"/>
    </row>
    <row r="20" spans="1:4" ht="15.75" x14ac:dyDescent="0.25">
      <c r="A20" s="9" t="s">
        <v>43</v>
      </c>
      <c r="B20" s="10" t="s">
        <v>44</v>
      </c>
      <c r="C20" s="9" t="s">
        <v>15</v>
      </c>
      <c r="D20" s="20">
        <v>6.16</v>
      </c>
    </row>
    <row r="21" spans="1:4" ht="29.25" customHeight="1" x14ac:dyDescent="0.25">
      <c r="A21" s="494" t="s">
        <v>53</v>
      </c>
      <c r="B21" s="494"/>
      <c r="C21" s="494"/>
      <c r="D21" s="495">
        <f>((((1+(D7/100)+(D9/100)+(D10/100))*(1+(D12/100))*(1+(D20/100)))/(1-((D14+D15+D16+D17)/100)))-1)</f>
        <v>0.2485246611908738</v>
      </c>
    </row>
    <row r="22" spans="1:4" ht="33" customHeight="1" x14ac:dyDescent="0.25">
      <c r="A22" s="494"/>
      <c r="B22" s="494"/>
      <c r="C22" s="494"/>
      <c r="D22" s="495"/>
    </row>
    <row r="23" spans="1:4" ht="15.6" customHeight="1" x14ac:dyDescent="0.25">
      <c r="A23" s="496" t="s">
        <v>54</v>
      </c>
      <c r="B23" s="497"/>
      <c r="C23" s="497"/>
      <c r="D23" s="498"/>
    </row>
    <row r="24" spans="1:4" ht="15.6" customHeight="1" x14ac:dyDescent="0.25">
      <c r="A24" s="496" t="s">
        <v>55</v>
      </c>
      <c r="B24" s="497"/>
      <c r="C24" s="497"/>
      <c r="D24" s="498"/>
    </row>
    <row r="25" spans="1:4" ht="178.15" customHeight="1" x14ac:dyDescent="0.25">
      <c r="A25" s="499" t="s">
        <v>317</v>
      </c>
      <c r="B25" s="500"/>
      <c r="C25" s="500"/>
      <c r="D25" s="501"/>
    </row>
    <row r="26" spans="1:4" ht="29.25" customHeight="1" x14ac:dyDescent="0.25">
      <c r="A26" s="502"/>
      <c r="B26" s="503"/>
      <c r="C26" s="503"/>
      <c r="D26" s="504"/>
    </row>
    <row r="27" spans="1:4" ht="33" customHeight="1" x14ac:dyDescent="0.25">
      <c r="A27" s="505"/>
      <c r="B27" s="506"/>
      <c r="C27" s="506"/>
      <c r="D27" s="507"/>
    </row>
    <row r="28" spans="1:4" ht="15.75" x14ac:dyDescent="0.25">
      <c r="A28" s="19"/>
      <c r="B28" s="19"/>
      <c r="C28" s="19"/>
      <c r="D28" s="19"/>
    </row>
  </sheetData>
  <mergeCells count="17">
    <mergeCell ref="A1:D1"/>
    <mergeCell ref="A2:A3"/>
    <mergeCell ref="B2:B3"/>
    <mergeCell ref="C2:C3"/>
    <mergeCell ref="D2:D3"/>
    <mergeCell ref="A21:C22"/>
    <mergeCell ref="D21:D22"/>
    <mergeCell ref="A23:D23"/>
    <mergeCell ref="A24:D24"/>
    <mergeCell ref="A25:D27"/>
    <mergeCell ref="B19:C19"/>
    <mergeCell ref="B5:C5"/>
    <mergeCell ref="B6:C6"/>
    <mergeCell ref="B8:C8"/>
    <mergeCell ref="B11:C11"/>
    <mergeCell ref="B13:C13"/>
    <mergeCell ref="B18:C18"/>
  </mergeCells>
  <pageMargins left="0.511811024" right="0.511811024" top="0.78740157499999996" bottom="0.78740157499999996" header="0.31496062000000002" footer="0.31496062000000002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8"/>
  <sheetViews>
    <sheetView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12.28515625" customWidth="1"/>
    <col min="2" max="2" width="50.85546875" customWidth="1"/>
    <col min="3" max="3" width="8.7109375" customWidth="1"/>
    <col min="4" max="4" width="25" customWidth="1"/>
    <col min="257" max="257" width="12.28515625" customWidth="1"/>
    <col min="258" max="258" width="50.85546875" customWidth="1"/>
    <col min="259" max="259" width="8.7109375" customWidth="1"/>
    <col min="260" max="260" width="30.140625" customWidth="1"/>
    <col min="513" max="513" width="12.28515625" customWidth="1"/>
    <col min="514" max="514" width="50.85546875" customWidth="1"/>
    <col min="515" max="515" width="8.7109375" customWidth="1"/>
    <col min="516" max="516" width="30.140625" customWidth="1"/>
    <col min="769" max="769" width="12.28515625" customWidth="1"/>
    <col min="770" max="770" width="50.85546875" customWidth="1"/>
    <col min="771" max="771" width="8.7109375" customWidth="1"/>
    <col min="772" max="772" width="30.140625" customWidth="1"/>
    <col min="1025" max="1025" width="12.28515625" customWidth="1"/>
    <col min="1026" max="1026" width="50.85546875" customWidth="1"/>
    <col min="1027" max="1027" width="8.7109375" customWidth="1"/>
    <col min="1028" max="1028" width="30.140625" customWidth="1"/>
    <col min="1281" max="1281" width="12.28515625" customWidth="1"/>
    <col min="1282" max="1282" width="50.85546875" customWidth="1"/>
    <col min="1283" max="1283" width="8.7109375" customWidth="1"/>
    <col min="1284" max="1284" width="30.140625" customWidth="1"/>
    <col min="1537" max="1537" width="12.28515625" customWidth="1"/>
    <col min="1538" max="1538" width="50.85546875" customWidth="1"/>
    <col min="1539" max="1539" width="8.7109375" customWidth="1"/>
    <col min="1540" max="1540" width="30.140625" customWidth="1"/>
    <col min="1793" max="1793" width="12.28515625" customWidth="1"/>
    <col min="1794" max="1794" width="50.85546875" customWidth="1"/>
    <col min="1795" max="1795" width="8.7109375" customWidth="1"/>
    <col min="1796" max="1796" width="30.140625" customWidth="1"/>
    <col min="2049" max="2049" width="12.28515625" customWidth="1"/>
    <col min="2050" max="2050" width="50.85546875" customWidth="1"/>
    <col min="2051" max="2051" width="8.7109375" customWidth="1"/>
    <col min="2052" max="2052" width="30.140625" customWidth="1"/>
    <col min="2305" max="2305" width="12.28515625" customWidth="1"/>
    <col min="2306" max="2306" width="50.85546875" customWidth="1"/>
    <col min="2307" max="2307" width="8.7109375" customWidth="1"/>
    <col min="2308" max="2308" width="30.140625" customWidth="1"/>
    <col min="2561" max="2561" width="12.28515625" customWidth="1"/>
    <col min="2562" max="2562" width="50.85546875" customWidth="1"/>
    <col min="2563" max="2563" width="8.7109375" customWidth="1"/>
    <col min="2564" max="2564" width="30.140625" customWidth="1"/>
    <col min="2817" max="2817" width="12.28515625" customWidth="1"/>
    <col min="2818" max="2818" width="50.85546875" customWidth="1"/>
    <col min="2819" max="2819" width="8.7109375" customWidth="1"/>
    <col min="2820" max="2820" width="30.140625" customWidth="1"/>
    <col min="3073" max="3073" width="12.28515625" customWidth="1"/>
    <col min="3074" max="3074" width="50.85546875" customWidth="1"/>
    <col min="3075" max="3075" width="8.7109375" customWidth="1"/>
    <col min="3076" max="3076" width="30.140625" customWidth="1"/>
    <col min="3329" max="3329" width="12.28515625" customWidth="1"/>
    <col min="3330" max="3330" width="50.85546875" customWidth="1"/>
    <col min="3331" max="3331" width="8.7109375" customWidth="1"/>
    <col min="3332" max="3332" width="30.140625" customWidth="1"/>
    <col min="3585" max="3585" width="12.28515625" customWidth="1"/>
    <col min="3586" max="3586" width="50.85546875" customWidth="1"/>
    <col min="3587" max="3587" width="8.7109375" customWidth="1"/>
    <col min="3588" max="3588" width="30.140625" customWidth="1"/>
    <col min="3841" max="3841" width="12.28515625" customWidth="1"/>
    <col min="3842" max="3842" width="50.85546875" customWidth="1"/>
    <col min="3843" max="3843" width="8.7109375" customWidth="1"/>
    <col min="3844" max="3844" width="30.140625" customWidth="1"/>
    <col min="4097" max="4097" width="12.28515625" customWidth="1"/>
    <col min="4098" max="4098" width="50.85546875" customWidth="1"/>
    <col min="4099" max="4099" width="8.7109375" customWidth="1"/>
    <col min="4100" max="4100" width="30.140625" customWidth="1"/>
    <col min="4353" max="4353" width="12.28515625" customWidth="1"/>
    <col min="4354" max="4354" width="50.85546875" customWidth="1"/>
    <col min="4355" max="4355" width="8.7109375" customWidth="1"/>
    <col min="4356" max="4356" width="30.140625" customWidth="1"/>
    <col min="4609" max="4609" width="12.28515625" customWidth="1"/>
    <col min="4610" max="4610" width="50.85546875" customWidth="1"/>
    <col min="4611" max="4611" width="8.7109375" customWidth="1"/>
    <col min="4612" max="4612" width="30.140625" customWidth="1"/>
    <col min="4865" max="4865" width="12.28515625" customWidth="1"/>
    <col min="4866" max="4866" width="50.85546875" customWidth="1"/>
    <col min="4867" max="4867" width="8.7109375" customWidth="1"/>
    <col min="4868" max="4868" width="30.140625" customWidth="1"/>
    <col min="5121" max="5121" width="12.28515625" customWidth="1"/>
    <col min="5122" max="5122" width="50.85546875" customWidth="1"/>
    <col min="5123" max="5123" width="8.7109375" customWidth="1"/>
    <col min="5124" max="5124" width="30.140625" customWidth="1"/>
    <col min="5377" max="5377" width="12.28515625" customWidth="1"/>
    <col min="5378" max="5378" width="50.85546875" customWidth="1"/>
    <col min="5379" max="5379" width="8.7109375" customWidth="1"/>
    <col min="5380" max="5380" width="30.140625" customWidth="1"/>
    <col min="5633" max="5633" width="12.28515625" customWidth="1"/>
    <col min="5634" max="5634" width="50.85546875" customWidth="1"/>
    <col min="5635" max="5635" width="8.7109375" customWidth="1"/>
    <col min="5636" max="5636" width="30.140625" customWidth="1"/>
    <col min="5889" max="5889" width="12.28515625" customWidth="1"/>
    <col min="5890" max="5890" width="50.85546875" customWidth="1"/>
    <col min="5891" max="5891" width="8.7109375" customWidth="1"/>
    <col min="5892" max="5892" width="30.140625" customWidth="1"/>
    <col min="6145" max="6145" width="12.28515625" customWidth="1"/>
    <col min="6146" max="6146" width="50.85546875" customWidth="1"/>
    <col min="6147" max="6147" width="8.7109375" customWidth="1"/>
    <col min="6148" max="6148" width="30.140625" customWidth="1"/>
    <col min="6401" max="6401" width="12.28515625" customWidth="1"/>
    <col min="6402" max="6402" width="50.85546875" customWidth="1"/>
    <col min="6403" max="6403" width="8.7109375" customWidth="1"/>
    <col min="6404" max="6404" width="30.140625" customWidth="1"/>
    <col min="6657" max="6657" width="12.28515625" customWidth="1"/>
    <col min="6658" max="6658" width="50.85546875" customWidth="1"/>
    <col min="6659" max="6659" width="8.7109375" customWidth="1"/>
    <col min="6660" max="6660" width="30.140625" customWidth="1"/>
    <col min="6913" max="6913" width="12.28515625" customWidth="1"/>
    <col min="6914" max="6914" width="50.85546875" customWidth="1"/>
    <col min="6915" max="6915" width="8.7109375" customWidth="1"/>
    <col min="6916" max="6916" width="30.140625" customWidth="1"/>
    <col min="7169" max="7169" width="12.28515625" customWidth="1"/>
    <col min="7170" max="7170" width="50.85546875" customWidth="1"/>
    <col min="7171" max="7171" width="8.7109375" customWidth="1"/>
    <col min="7172" max="7172" width="30.140625" customWidth="1"/>
    <col min="7425" max="7425" width="12.28515625" customWidth="1"/>
    <col min="7426" max="7426" width="50.85546875" customWidth="1"/>
    <col min="7427" max="7427" width="8.7109375" customWidth="1"/>
    <col min="7428" max="7428" width="30.140625" customWidth="1"/>
    <col min="7681" max="7681" width="12.28515625" customWidth="1"/>
    <col min="7682" max="7682" width="50.85546875" customWidth="1"/>
    <col min="7683" max="7683" width="8.7109375" customWidth="1"/>
    <col min="7684" max="7684" width="30.140625" customWidth="1"/>
    <col min="7937" max="7937" width="12.28515625" customWidth="1"/>
    <col min="7938" max="7938" width="50.85546875" customWidth="1"/>
    <col min="7939" max="7939" width="8.7109375" customWidth="1"/>
    <col min="7940" max="7940" width="30.140625" customWidth="1"/>
    <col min="8193" max="8193" width="12.28515625" customWidth="1"/>
    <col min="8194" max="8194" width="50.85546875" customWidth="1"/>
    <col min="8195" max="8195" width="8.7109375" customWidth="1"/>
    <col min="8196" max="8196" width="30.140625" customWidth="1"/>
    <col min="8449" max="8449" width="12.28515625" customWidth="1"/>
    <col min="8450" max="8450" width="50.85546875" customWidth="1"/>
    <col min="8451" max="8451" width="8.7109375" customWidth="1"/>
    <col min="8452" max="8452" width="30.140625" customWidth="1"/>
    <col min="8705" max="8705" width="12.28515625" customWidth="1"/>
    <col min="8706" max="8706" width="50.85546875" customWidth="1"/>
    <col min="8707" max="8707" width="8.7109375" customWidth="1"/>
    <col min="8708" max="8708" width="30.140625" customWidth="1"/>
    <col min="8961" max="8961" width="12.28515625" customWidth="1"/>
    <col min="8962" max="8962" width="50.85546875" customWidth="1"/>
    <col min="8963" max="8963" width="8.7109375" customWidth="1"/>
    <col min="8964" max="8964" width="30.140625" customWidth="1"/>
    <col min="9217" max="9217" width="12.28515625" customWidth="1"/>
    <col min="9218" max="9218" width="50.85546875" customWidth="1"/>
    <col min="9219" max="9219" width="8.7109375" customWidth="1"/>
    <col min="9220" max="9220" width="30.140625" customWidth="1"/>
    <col min="9473" max="9473" width="12.28515625" customWidth="1"/>
    <col min="9474" max="9474" width="50.85546875" customWidth="1"/>
    <col min="9475" max="9475" width="8.7109375" customWidth="1"/>
    <col min="9476" max="9476" width="30.140625" customWidth="1"/>
    <col min="9729" max="9729" width="12.28515625" customWidth="1"/>
    <col min="9730" max="9730" width="50.85546875" customWidth="1"/>
    <col min="9731" max="9731" width="8.7109375" customWidth="1"/>
    <col min="9732" max="9732" width="30.140625" customWidth="1"/>
    <col min="9985" max="9985" width="12.28515625" customWidth="1"/>
    <col min="9986" max="9986" width="50.85546875" customWidth="1"/>
    <col min="9987" max="9987" width="8.7109375" customWidth="1"/>
    <col min="9988" max="9988" width="30.140625" customWidth="1"/>
    <col min="10241" max="10241" width="12.28515625" customWidth="1"/>
    <col min="10242" max="10242" width="50.85546875" customWidth="1"/>
    <col min="10243" max="10243" width="8.7109375" customWidth="1"/>
    <col min="10244" max="10244" width="30.140625" customWidth="1"/>
    <col min="10497" max="10497" width="12.28515625" customWidth="1"/>
    <col min="10498" max="10498" width="50.85546875" customWidth="1"/>
    <col min="10499" max="10499" width="8.7109375" customWidth="1"/>
    <col min="10500" max="10500" width="30.140625" customWidth="1"/>
    <col min="10753" max="10753" width="12.28515625" customWidth="1"/>
    <col min="10754" max="10754" width="50.85546875" customWidth="1"/>
    <col min="10755" max="10755" width="8.7109375" customWidth="1"/>
    <col min="10756" max="10756" width="30.140625" customWidth="1"/>
    <col min="11009" max="11009" width="12.28515625" customWidth="1"/>
    <col min="11010" max="11010" width="50.85546875" customWidth="1"/>
    <col min="11011" max="11011" width="8.7109375" customWidth="1"/>
    <col min="11012" max="11012" width="30.140625" customWidth="1"/>
    <col min="11265" max="11265" width="12.28515625" customWidth="1"/>
    <col min="11266" max="11266" width="50.85546875" customWidth="1"/>
    <col min="11267" max="11267" width="8.7109375" customWidth="1"/>
    <col min="11268" max="11268" width="30.140625" customWidth="1"/>
    <col min="11521" max="11521" width="12.28515625" customWidth="1"/>
    <col min="11522" max="11522" width="50.85546875" customWidth="1"/>
    <col min="11523" max="11523" width="8.7109375" customWidth="1"/>
    <col min="11524" max="11524" width="30.140625" customWidth="1"/>
    <col min="11777" max="11777" width="12.28515625" customWidth="1"/>
    <col min="11778" max="11778" width="50.85546875" customWidth="1"/>
    <col min="11779" max="11779" width="8.7109375" customWidth="1"/>
    <col min="11780" max="11780" width="30.140625" customWidth="1"/>
    <col min="12033" max="12033" width="12.28515625" customWidth="1"/>
    <col min="12034" max="12034" width="50.85546875" customWidth="1"/>
    <col min="12035" max="12035" width="8.7109375" customWidth="1"/>
    <col min="12036" max="12036" width="30.140625" customWidth="1"/>
    <col min="12289" max="12289" width="12.28515625" customWidth="1"/>
    <col min="12290" max="12290" width="50.85546875" customWidth="1"/>
    <col min="12291" max="12291" width="8.7109375" customWidth="1"/>
    <col min="12292" max="12292" width="30.140625" customWidth="1"/>
    <col min="12545" max="12545" width="12.28515625" customWidth="1"/>
    <col min="12546" max="12546" width="50.85546875" customWidth="1"/>
    <col min="12547" max="12547" width="8.7109375" customWidth="1"/>
    <col min="12548" max="12548" width="30.140625" customWidth="1"/>
    <col min="12801" max="12801" width="12.28515625" customWidth="1"/>
    <col min="12802" max="12802" width="50.85546875" customWidth="1"/>
    <col min="12803" max="12803" width="8.7109375" customWidth="1"/>
    <col min="12804" max="12804" width="30.140625" customWidth="1"/>
    <col min="13057" max="13057" width="12.28515625" customWidth="1"/>
    <col min="13058" max="13058" width="50.85546875" customWidth="1"/>
    <col min="13059" max="13059" width="8.7109375" customWidth="1"/>
    <col min="13060" max="13060" width="30.140625" customWidth="1"/>
    <col min="13313" max="13313" width="12.28515625" customWidth="1"/>
    <col min="13314" max="13314" width="50.85546875" customWidth="1"/>
    <col min="13315" max="13315" width="8.7109375" customWidth="1"/>
    <col min="13316" max="13316" width="30.140625" customWidth="1"/>
    <col min="13569" max="13569" width="12.28515625" customWidth="1"/>
    <col min="13570" max="13570" width="50.85546875" customWidth="1"/>
    <col min="13571" max="13571" width="8.7109375" customWidth="1"/>
    <col min="13572" max="13572" width="30.140625" customWidth="1"/>
    <col min="13825" max="13825" width="12.28515625" customWidth="1"/>
    <col min="13826" max="13826" width="50.85546875" customWidth="1"/>
    <col min="13827" max="13827" width="8.7109375" customWidth="1"/>
    <col min="13828" max="13828" width="30.140625" customWidth="1"/>
    <col min="14081" max="14081" width="12.28515625" customWidth="1"/>
    <col min="14082" max="14082" width="50.85546875" customWidth="1"/>
    <col min="14083" max="14083" width="8.7109375" customWidth="1"/>
    <col min="14084" max="14084" width="30.140625" customWidth="1"/>
    <col min="14337" max="14337" width="12.28515625" customWidth="1"/>
    <col min="14338" max="14338" width="50.85546875" customWidth="1"/>
    <col min="14339" max="14339" width="8.7109375" customWidth="1"/>
    <col min="14340" max="14340" width="30.140625" customWidth="1"/>
    <col min="14593" max="14593" width="12.28515625" customWidth="1"/>
    <col min="14594" max="14594" width="50.85546875" customWidth="1"/>
    <col min="14595" max="14595" width="8.7109375" customWidth="1"/>
    <col min="14596" max="14596" width="30.140625" customWidth="1"/>
    <col min="14849" max="14849" width="12.28515625" customWidth="1"/>
    <col min="14850" max="14850" width="50.85546875" customWidth="1"/>
    <col min="14851" max="14851" width="8.7109375" customWidth="1"/>
    <col min="14852" max="14852" width="30.140625" customWidth="1"/>
    <col min="15105" max="15105" width="12.28515625" customWidth="1"/>
    <col min="15106" max="15106" width="50.85546875" customWidth="1"/>
    <col min="15107" max="15107" width="8.7109375" customWidth="1"/>
    <col min="15108" max="15108" width="30.140625" customWidth="1"/>
    <col min="15361" max="15361" width="12.28515625" customWidth="1"/>
    <col min="15362" max="15362" width="50.85546875" customWidth="1"/>
    <col min="15363" max="15363" width="8.7109375" customWidth="1"/>
    <col min="15364" max="15364" width="30.140625" customWidth="1"/>
    <col min="15617" max="15617" width="12.28515625" customWidth="1"/>
    <col min="15618" max="15618" width="50.85546875" customWidth="1"/>
    <col min="15619" max="15619" width="8.7109375" customWidth="1"/>
    <col min="15620" max="15620" width="30.140625" customWidth="1"/>
    <col min="15873" max="15873" width="12.28515625" customWidth="1"/>
    <col min="15874" max="15874" width="50.85546875" customWidth="1"/>
    <col min="15875" max="15875" width="8.7109375" customWidth="1"/>
    <col min="15876" max="15876" width="30.140625" customWidth="1"/>
    <col min="16129" max="16129" width="12.28515625" customWidth="1"/>
    <col min="16130" max="16130" width="50.85546875" customWidth="1"/>
    <col min="16131" max="16131" width="8.7109375" customWidth="1"/>
    <col min="16132" max="16132" width="30.140625" customWidth="1"/>
  </cols>
  <sheetData>
    <row r="1" spans="1:4" ht="15.75" x14ac:dyDescent="0.25">
      <c r="A1" s="508" t="s">
        <v>56</v>
      </c>
      <c r="B1" s="508"/>
      <c r="C1" s="508"/>
      <c r="D1" s="508"/>
    </row>
    <row r="2" spans="1:4" ht="15.75" customHeight="1" x14ac:dyDescent="0.25">
      <c r="A2" s="509" t="s">
        <v>0</v>
      </c>
      <c r="B2" s="494" t="s">
        <v>16</v>
      </c>
      <c r="C2" s="509" t="s">
        <v>17</v>
      </c>
      <c r="D2" s="509" t="s">
        <v>18</v>
      </c>
    </row>
    <row r="3" spans="1:4" x14ac:dyDescent="0.25">
      <c r="A3" s="509"/>
      <c r="B3" s="494"/>
      <c r="C3" s="509"/>
      <c r="D3" s="509"/>
    </row>
    <row r="4" spans="1:4" ht="15.75" x14ac:dyDescent="0.25">
      <c r="A4" s="9"/>
      <c r="B4" s="10"/>
      <c r="C4" s="9"/>
      <c r="D4" s="11"/>
    </row>
    <row r="5" spans="1:4" ht="15.75" x14ac:dyDescent="0.25">
      <c r="A5" s="12">
        <v>1</v>
      </c>
      <c r="B5" s="492" t="s">
        <v>19</v>
      </c>
      <c r="C5" s="492"/>
      <c r="D5" s="13"/>
    </row>
    <row r="6" spans="1:4" ht="15.75" x14ac:dyDescent="0.25">
      <c r="A6" s="14" t="s">
        <v>3</v>
      </c>
      <c r="B6" s="493" t="s">
        <v>20</v>
      </c>
      <c r="C6" s="493"/>
      <c r="D6" s="15"/>
    </row>
    <row r="7" spans="1:4" ht="15" customHeight="1" x14ac:dyDescent="0.25">
      <c r="A7" s="9" t="s">
        <v>21</v>
      </c>
      <c r="B7" s="10" t="s">
        <v>22</v>
      </c>
      <c r="C7" s="9" t="s">
        <v>15</v>
      </c>
      <c r="D7" s="20">
        <v>1.28</v>
      </c>
    </row>
    <row r="8" spans="1:4" ht="15.75" x14ac:dyDescent="0.25">
      <c r="A8" s="14" t="s">
        <v>4</v>
      </c>
      <c r="B8" s="493" t="s">
        <v>23</v>
      </c>
      <c r="C8" s="493"/>
      <c r="D8" s="16"/>
    </row>
    <row r="9" spans="1:4" ht="38.25" customHeight="1" x14ac:dyDescent="0.25">
      <c r="A9" s="9" t="s">
        <v>24</v>
      </c>
      <c r="B9" s="10" t="s">
        <v>25</v>
      </c>
      <c r="C9" s="9" t="s">
        <v>15</v>
      </c>
      <c r="D9" s="20">
        <v>0.52</v>
      </c>
    </row>
    <row r="10" spans="1:4" ht="51" customHeight="1" x14ac:dyDescent="0.25">
      <c r="A10" s="9" t="s">
        <v>26</v>
      </c>
      <c r="B10" s="10" t="s">
        <v>27</v>
      </c>
      <c r="C10" s="9" t="s">
        <v>15</v>
      </c>
      <c r="D10" s="20">
        <v>0.65</v>
      </c>
    </row>
    <row r="11" spans="1:4" ht="15.75" x14ac:dyDescent="0.25">
      <c r="A11" s="14" t="s">
        <v>12</v>
      </c>
      <c r="B11" s="493" t="s">
        <v>28</v>
      </c>
      <c r="C11" s="493"/>
      <c r="D11" s="16"/>
    </row>
    <row r="12" spans="1:4" ht="17.25" customHeight="1" x14ac:dyDescent="0.25">
      <c r="A12" s="9" t="s">
        <v>29</v>
      </c>
      <c r="B12" s="10" t="s">
        <v>30</v>
      </c>
      <c r="C12" s="9" t="s">
        <v>15</v>
      </c>
      <c r="D12" s="20">
        <v>0.1</v>
      </c>
    </row>
    <row r="13" spans="1:4" ht="15.75" x14ac:dyDescent="0.25">
      <c r="A13" s="14" t="s">
        <v>31</v>
      </c>
      <c r="B13" s="493" t="s">
        <v>32</v>
      </c>
      <c r="C13" s="493"/>
      <c r="D13" s="15"/>
    </row>
    <row r="14" spans="1:4" ht="15.75" x14ac:dyDescent="0.25">
      <c r="A14" s="9" t="s">
        <v>33</v>
      </c>
      <c r="B14" s="10" t="s">
        <v>34</v>
      </c>
      <c r="C14" s="9" t="s">
        <v>15</v>
      </c>
      <c r="D14" s="20">
        <v>0</v>
      </c>
    </row>
    <row r="15" spans="1:4" ht="15.75" x14ac:dyDescent="0.25">
      <c r="A15" s="9" t="s">
        <v>35</v>
      </c>
      <c r="B15" s="10" t="s">
        <v>36</v>
      </c>
      <c r="C15" s="9" t="s">
        <v>15</v>
      </c>
      <c r="D15" s="20">
        <v>3</v>
      </c>
    </row>
    <row r="16" spans="1:4" ht="15.75" x14ac:dyDescent="0.25">
      <c r="A16" s="9" t="s">
        <v>37</v>
      </c>
      <c r="B16" s="10" t="s">
        <v>38</v>
      </c>
      <c r="C16" s="9" t="s">
        <v>15</v>
      </c>
      <c r="D16" s="20">
        <v>0.65</v>
      </c>
    </row>
    <row r="17" spans="1:4" ht="15.75" x14ac:dyDescent="0.25">
      <c r="A17" s="9" t="s">
        <v>39</v>
      </c>
      <c r="B17" s="10" t="s">
        <v>40</v>
      </c>
      <c r="C17" s="9" t="s">
        <v>15</v>
      </c>
      <c r="D17" s="20">
        <v>4.5</v>
      </c>
    </row>
    <row r="18" spans="1:4" ht="15.75" x14ac:dyDescent="0.25">
      <c r="A18" s="12">
        <v>2</v>
      </c>
      <c r="B18" s="492" t="s">
        <v>41</v>
      </c>
      <c r="C18" s="492"/>
      <c r="D18" s="13"/>
    </row>
    <row r="19" spans="1:4" ht="15.75" x14ac:dyDescent="0.25">
      <c r="A19" s="17" t="s">
        <v>5</v>
      </c>
      <c r="B19" s="491" t="s">
        <v>42</v>
      </c>
      <c r="C19" s="491"/>
      <c r="D19" s="18"/>
    </row>
    <row r="20" spans="1:4" ht="15.75" x14ac:dyDescent="0.25">
      <c r="A20" s="9" t="s">
        <v>43</v>
      </c>
      <c r="B20" s="10" t="s">
        <v>44</v>
      </c>
      <c r="C20" s="9" t="s">
        <v>15</v>
      </c>
      <c r="D20" s="20">
        <v>3</v>
      </c>
    </row>
    <row r="21" spans="1:4" ht="29.25" customHeight="1" x14ac:dyDescent="0.25">
      <c r="A21" s="494" t="s">
        <v>53</v>
      </c>
      <c r="B21" s="494"/>
      <c r="C21" s="494"/>
      <c r="D21" s="495">
        <f>((((1+(D7/100)+(D9/100)+(D10/100))*(1+(D12/100))*(1+(D20/100)))/(1-((D14+D15+D16+D17)/100)))-1)</f>
        <v>0.15001658682634744</v>
      </c>
    </row>
    <row r="22" spans="1:4" ht="33" customHeight="1" x14ac:dyDescent="0.25">
      <c r="A22" s="494"/>
      <c r="B22" s="494"/>
      <c r="C22" s="494"/>
      <c r="D22" s="495"/>
    </row>
    <row r="23" spans="1:4" ht="15.6" customHeight="1" x14ac:dyDescent="0.25">
      <c r="A23" s="496" t="s">
        <v>54</v>
      </c>
      <c r="B23" s="497"/>
      <c r="C23" s="497"/>
      <c r="D23" s="498"/>
    </row>
    <row r="24" spans="1:4" ht="15.6" customHeight="1" x14ac:dyDescent="0.25">
      <c r="A24" s="496" t="s">
        <v>55</v>
      </c>
      <c r="B24" s="497"/>
      <c r="C24" s="497"/>
      <c r="D24" s="498"/>
    </row>
    <row r="25" spans="1:4" ht="163.9" customHeight="1" x14ac:dyDescent="0.25">
      <c r="A25" s="499" t="s">
        <v>317</v>
      </c>
      <c r="B25" s="500"/>
      <c r="C25" s="500"/>
      <c r="D25" s="501"/>
    </row>
    <row r="26" spans="1:4" ht="29.25" customHeight="1" x14ac:dyDescent="0.25">
      <c r="A26" s="502"/>
      <c r="B26" s="503"/>
      <c r="C26" s="503"/>
      <c r="D26" s="504"/>
    </row>
    <row r="27" spans="1:4" ht="33" customHeight="1" x14ac:dyDescent="0.25">
      <c r="A27" s="505"/>
      <c r="B27" s="506"/>
      <c r="C27" s="506"/>
      <c r="D27" s="507"/>
    </row>
    <row r="28" spans="1:4" ht="15.75" x14ac:dyDescent="0.25">
      <c r="A28" s="19"/>
      <c r="B28" s="19"/>
      <c r="C28" s="19"/>
      <c r="D28" s="19"/>
    </row>
  </sheetData>
  <mergeCells count="17">
    <mergeCell ref="B19:C19"/>
    <mergeCell ref="A1:D1"/>
    <mergeCell ref="A2:A3"/>
    <mergeCell ref="B2:B3"/>
    <mergeCell ref="C2:C3"/>
    <mergeCell ref="D2:D3"/>
    <mergeCell ref="B5:C5"/>
    <mergeCell ref="B6:C6"/>
    <mergeCell ref="B8:C8"/>
    <mergeCell ref="B11:C11"/>
    <mergeCell ref="B13:C13"/>
    <mergeCell ref="B18:C18"/>
    <mergeCell ref="A21:C22"/>
    <mergeCell ref="D21:D22"/>
    <mergeCell ref="A23:D23"/>
    <mergeCell ref="A24:D24"/>
    <mergeCell ref="A25:D27"/>
  </mergeCells>
  <pageMargins left="0.511811024" right="0.511811024" top="0.78740157499999996" bottom="0.78740157499999996" header="0.31496062000000002" footer="0.31496062000000002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6C4B8-86C5-4860-B9AB-6166A7E22D5C}">
  <sheetPr>
    <pageSetUpPr fitToPage="1"/>
  </sheetPr>
  <dimension ref="A1:O130"/>
  <sheetViews>
    <sheetView showGridLines="0" zoomScale="90" zoomScaleNormal="90" workbookViewId="0">
      <selection activeCell="H11" sqref="H11:O11"/>
    </sheetView>
  </sheetViews>
  <sheetFormatPr defaultColWidth="9.140625" defaultRowHeight="15.75" x14ac:dyDescent="0.25"/>
  <cols>
    <col min="1" max="1" width="7.85546875" style="277" customWidth="1"/>
    <col min="2" max="2" width="34.42578125" style="2" customWidth="1"/>
    <col min="3" max="3" width="12" style="277" customWidth="1"/>
    <col min="4" max="4" width="16.5703125" style="3" customWidth="1"/>
    <col min="5" max="5" width="40.42578125" style="2" customWidth="1"/>
    <col min="6" max="16384" width="9.140625" style="277"/>
  </cols>
  <sheetData>
    <row r="1" spans="1:15" ht="15.75" customHeight="1" x14ac:dyDescent="0.25">
      <c r="A1" s="547" t="s">
        <v>46</v>
      </c>
      <c r="B1" s="548"/>
      <c r="C1" s="548"/>
      <c r="D1" s="548"/>
      <c r="E1" s="549"/>
      <c r="H1" s="526" t="s">
        <v>368</v>
      </c>
      <c r="I1" s="527"/>
      <c r="J1" s="527"/>
      <c r="K1" s="527"/>
      <c r="L1" s="527"/>
      <c r="M1" s="527"/>
      <c r="N1" s="527"/>
      <c r="O1" s="528"/>
    </row>
    <row r="2" spans="1:15" ht="15.75" customHeight="1" x14ac:dyDescent="0.25">
      <c r="A2" s="550"/>
      <c r="B2" s="551"/>
      <c r="C2" s="551"/>
      <c r="D2" s="551"/>
      <c r="E2" s="552"/>
      <c r="H2" s="529"/>
      <c r="I2" s="530"/>
      <c r="J2" s="530"/>
      <c r="K2" s="530"/>
      <c r="L2" s="530"/>
      <c r="M2" s="530"/>
      <c r="N2" s="530"/>
      <c r="O2" s="531"/>
    </row>
    <row r="3" spans="1:15" ht="15.75" customHeight="1" x14ac:dyDescent="0.25">
      <c r="A3" s="550"/>
      <c r="B3" s="551"/>
      <c r="C3" s="551"/>
      <c r="D3" s="551"/>
      <c r="E3" s="552"/>
      <c r="H3" s="529"/>
      <c r="I3" s="530"/>
      <c r="J3" s="530"/>
      <c r="K3" s="530"/>
      <c r="L3" s="530"/>
      <c r="M3" s="530"/>
      <c r="N3" s="530"/>
      <c r="O3" s="531"/>
    </row>
    <row r="4" spans="1:15" ht="29.25" customHeight="1" thickBot="1" x14ac:dyDescent="0.3">
      <c r="A4" s="553"/>
      <c r="B4" s="554"/>
      <c r="C4" s="554"/>
      <c r="D4" s="554"/>
      <c r="E4" s="555"/>
      <c r="H4" s="529"/>
      <c r="I4" s="530"/>
      <c r="J4" s="530"/>
      <c r="K4" s="530"/>
      <c r="L4" s="530"/>
      <c r="M4" s="530"/>
      <c r="N4" s="530"/>
      <c r="O4" s="531"/>
    </row>
    <row r="5" spans="1:15" ht="15.75" customHeight="1" x14ac:dyDescent="0.25">
      <c r="A5" s="560" t="s">
        <v>97</v>
      </c>
      <c r="B5" s="561"/>
      <c r="C5" s="561"/>
      <c r="D5" s="561"/>
      <c r="E5" s="562"/>
      <c r="H5" s="538" t="s">
        <v>378</v>
      </c>
      <c r="I5" s="539"/>
      <c r="J5" s="539"/>
      <c r="K5" s="539"/>
      <c r="L5" s="539"/>
      <c r="M5" s="539"/>
      <c r="N5" s="539"/>
      <c r="O5" s="540"/>
    </row>
    <row r="6" spans="1:15" ht="15.75" customHeight="1" x14ac:dyDescent="0.25">
      <c r="A6" s="563"/>
      <c r="B6" s="376"/>
      <c r="C6" s="376"/>
      <c r="D6" s="376"/>
      <c r="E6" s="564"/>
      <c r="H6" s="541" t="s">
        <v>374</v>
      </c>
      <c r="I6" s="542"/>
      <c r="J6" s="542"/>
      <c r="K6" s="542"/>
      <c r="L6" s="542"/>
      <c r="M6" s="542"/>
      <c r="N6" s="542"/>
      <c r="O6" s="543"/>
    </row>
    <row r="7" spans="1:15" ht="15.75" customHeight="1" x14ac:dyDescent="0.25">
      <c r="A7" s="563"/>
      <c r="B7" s="376"/>
      <c r="C7" s="376"/>
      <c r="D7" s="376"/>
      <c r="E7" s="564"/>
      <c r="H7" s="541" t="s">
        <v>375</v>
      </c>
      <c r="I7" s="542"/>
      <c r="J7" s="542"/>
      <c r="K7" s="542"/>
      <c r="L7" s="542"/>
      <c r="M7" s="542"/>
      <c r="N7" s="542"/>
      <c r="O7" s="543"/>
    </row>
    <row r="8" spans="1:15" ht="15.75" customHeight="1" thickBot="1" x14ac:dyDescent="0.3">
      <c r="A8" s="565"/>
      <c r="B8" s="566"/>
      <c r="C8" s="566"/>
      <c r="D8" s="566"/>
      <c r="E8" s="567"/>
      <c r="H8" s="541" t="s">
        <v>376</v>
      </c>
      <c r="I8" s="542"/>
      <c r="J8" s="542"/>
      <c r="K8" s="542"/>
      <c r="L8" s="542"/>
      <c r="M8" s="542"/>
      <c r="N8" s="542"/>
      <c r="O8" s="543"/>
    </row>
    <row r="9" spans="1:15" ht="15.75" customHeight="1" x14ac:dyDescent="0.25">
      <c r="A9" s="560" t="s">
        <v>98</v>
      </c>
      <c r="B9" s="561"/>
      <c r="C9" s="561"/>
      <c r="D9" s="561"/>
      <c r="E9" s="562"/>
      <c r="H9" s="541" t="s">
        <v>377</v>
      </c>
      <c r="I9" s="542"/>
      <c r="J9" s="542"/>
      <c r="K9" s="542"/>
      <c r="L9" s="542"/>
      <c r="M9" s="542"/>
      <c r="N9" s="542"/>
      <c r="O9" s="543"/>
    </row>
    <row r="10" spans="1:15" ht="15.75" customHeight="1" thickBot="1" x14ac:dyDescent="0.3">
      <c r="A10" s="565"/>
      <c r="B10" s="566"/>
      <c r="C10" s="566"/>
      <c r="D10" s="566"/>
      <c r="E10" s="567"/>
      <c r="H10" s="535" t="s">
        <v>414</v>
      </c>
      <c r="I10" s="536"/>
      <c r="J10" s="536"/>
      <c r="K10" s="536"/>
      <c r="L10" s="536"/>
      <c r="M10" s="536"/>
      <c r="N10" s="536"/>
      <c r="O10" s="537"/>
    </row>
    <row r="11" spans="1:15" ht="56.25" customHeight="1" thickBot="1" x14ac:dyDescent="0.3">
      <c r="A11" s="359" t="s">
        <v>359</v>
      </c>
      <c r="B11" s="360"/>
      <c r="C11" s="360"/>
      <c r="D11" s="360"/>
      <c r="E11" s="361"/>
      <c r="H11" s="532" t="s">
        <v>363</v>
      </c>
      <c r="I11" s="533"/>
      <c r="J11" s="533"/>
      <c r="K11" s="533"/>
      <c r="L11" s="533"/>
      <c r="M11" s="533"/>
      <c r="N11" s="533"/>
      <c r="O11" s="534"/>
    </row>
    <row r="12" spans="1:15" s="5" customFormat="1" ht="36.75" customHeight="1" thickTop="1" thickBot="1" x14ac:dyDescent="0.3">
      <c r="A12" s="115" t="s">
        <v>0</v>
      </c>
      <c r="B12" s="85" t="s">
        <v>361</v>
      </c>
      <c r="C12" s="83" t="s">
        <v>2</v>
      </c>
      <c r="D12" s="86" t="s">
        <v>360</v>
      </c>
      <c r="E12" s="287" t="s">
        <v>318</v>
      </c>
      <c r="H12" s="294" t="s">
        <v>379</v>
      </c>
      <c r="I12" s="295"/>
      <c r="J12" s="295"/>
      <c r="K12" s="295"/>
      <c r="L12" s="295"/>
      <c r="M12" s="295"/>
      <c r="N12" s="295"/>
      <c r="O12" s="296"/>
    </row>
    <row r="13" spans="1:15" s="5" customFormat="1" ht="16.5" customHeight="1" thickTop="1" thickBot="1" x14ac:dyDescent="0.3">
      <c r="A13" s="288">
        <v>1</v>
      </c>
      <c r="B13" s="342"/>
      <c r="C13" s="342"/>
      <c r="D13" s="342"/>
      <c r="E13" s="568"/>
      <c r="H13" s="297" t="s">
        <v>369</v>
      </c>
      <c r="I13" s="298">
        <v>20</v>
      </c>
      <c r="J13" s="298" t="s">
        <v>370</v>
      </c>
      <c r="K13" s="298"/>
      <c r="L13" s="298"/>
      <c r="M13" s="298"/>
      <c r="N13" s="298"/>
      <c r="O13" s="299"/>
    </row>
    <row r="14" spans="1:15" s="8" customFormat="1" ht="55.5" customHeight="1" x14ac:dyDescent="0.25">
      <c r="A14" s="168" t="s">
        <v>3</v>
      </c>
      <c r="B14" s="180" t="s">
        <v>362</v>
      </c>
      <c r="C14" s="166" t="s">
        <v>264</v>
      </c>
      <c r="D14" s="181">
        <v>1</v>
      </c>
      <c r="E14" s="289" t="s">
        <v>52</v>
      </c>
      <c r="H14" s="300" t="s">
        <v>371</v>
      </c>
      <c r="I14" s="301"/>
      <c r="J14" s="301"/>
      <c r="K14" s="301"/>
      <c r="L14" s="298">
        <v>1</v>
      </c>
      <c r="M14" s="298"/>
      <c r="N14" s="298"/>
      <c r="O14" s="299"/>
    </row>
    <row r="15" spans="1:15" s="8" customFormat="1" ht="44.25" customHeight="1" x14ac:dyDescent="0.25">
      <c r="A15" s="171" t="s">
        <v>4</v>
      </c>
      <c r="B15" s="141" t="s">
        <v>92</v>
      </c>
      <c r="C15" s="135" t="s">
        <v>93</v>
      </c>
      <c r="D15" s="136">
        <v>120</v>
      </c>
      <c r="E15" s="283" t="s">
        <v>279</v>
      </c>
      <c r="H15" s="300" t="s">
        <v>372</v>
      </c>
      <c r="I15" s="302"/>
      <c r="J15" s="302"/>
      <c r="K15" s="302"/>
      <c r="L15" s="298">
        <v>5</v>
      </c>
      <c r="M15" s="298"/>
      <c r="N15" s="298"/>
      <c r="O15" s="299"/>
    </row>
    <row r="16" spans="1:15" s="8" customFormat="1" ht="60.75" customHeight="1" thickBot="1" x14ac:dyDescent="0.3">
      <c r="A16" s="174" t="s">
        <v>12</v>
      </c>
      <c r="B16" s="279" t="s">
        <v>96</v>
      </c>
      <c r="C16" s="280" t="s">
        <v>161</v>
      </c>
      <c r="D16" s="281">
        <v>1359.02</v>
      </c>
      <c r="E16" s="293" t="s">
        <v>100</v>
      </c>
      <c r="H16" s="303" t="s">
        <v>373</v>
      </c>
      <c r="I16" s="304"/>
      <c r="J16" s="524" t="s">
        <v>380</v>
      </c>
      <c r="K16" s="524"/>
      <c r="L16" s="524"/>
      <c r="M16" s="524"/>
      <c r="N16" s="524"/>
      <c r="O16" s="525"/>
    </row>
    <row r="17" spans="1:15" s="5" customFormat="1" ht="29.25" customHeight="1" thickTop="1" thickBot="1" x14ac:dyDescent="0.3">
      <c r="A17" s="290">
        <v>2</v>
      </c>
      <c r="B17" s="347" t="s">
        <v>363</v>
      </c>
      <c r="C17" s="348"/>
      <c r="D17" s="348"/>
      <c r="E17" s="349"/>
      <c r="H17" s="521" t="s">
        <v>381</v>
      </c>
      <c r="I17" s="522"/>
      <c r="J17" s="522"/>
      <c r="K17" s="305"/>
      <c r="L17" s="305"/>
      <c r="M17" s="305"/>
      <c r="N17" s="305"/>
      <c r="O17" s="306"/>
    </row>
    <row r="18" spans="1:15" s="8" customFormat="1" ht="69" customHeight="1" x14ac:dyDescent="0.25">
      <c r="A18" s="168" t="s">
        <v>5</v>
      </c>
      <c r="B18" s="167" t="s">
        <v>322</v>
      </c>
      <c r="C18" s="166" t="s">
        <v>161</v>
      </c>
      <c r="D18" s="153">
        <v>162.5</v>
      </c>
      <c r="E18" s="282" t="s">
        <v>157</v>
      </c>
      <c r="H18" s="307" t="s">
        <v>369</v>
      </c>
      <c r="I18" s="308">
        <v>21</v>
      </c>
      <c r="J18" s="309" t="s">
        <v>370</v>
      </c>
      <c r="K18" s="309"/>
      <c r="L18" s="309"/>
      <c r="M18" s="309"/>
      <c r="N18" s="309"/>
      <c r="O18" s="310"/>
    </row>
    <row r="19" spans="1:15" s="8" customFormat="1" ht="81.75" customHeight="1" x14ac:dyDescent="0.25">
      <c r="A19" s="171" t="s">
        <v>6</v>
      </c>
      <c r="B19" s="141" t="s">
        <v>127</v>
      </c>
      <c r="C19" s="135" t="s">
        <v>161</v>
      </c>
      <c r="D19" s="133">
        <v>38.4</v>
      </c>
      <c r="E19" s="283" t="s">
        <v>158</v>
      </c>
      <c r="H19" s="510" t="s">
        <v>371</v>
      </c>
      <c r="I19" s="511"/>
      <c r="J19" s="511"/>
      <c r="K19" s="308">
        <v>5</v>
      </c>
      <c r="L19" s="308"/>
      <c r="M19" s="308"/>
      <c r="N19" s="308"/>
      <c r="O19" s="311"/>
    </row>
    <row r="20" spans="1:15" s="8" customFormat="1" ht="93.75" customHeight="1" x14ac:dyDescent="0.25">
      <c r="A20" s="171" t="s">
        <v>7</v>
      </c>
      <c r="B20" s="132" t="s">
        <v>129</v>
      </c>
      <c r="C20" s="135" t="s">
        <v>101</v>
      </c>
      <c r="D20" s="136">
        <v>2</v>
      </c>
      <c r="E20" s="283" t="s">
        <v>304</v>
      </c>
      <c r="H20" s="510" t="s">
        <v>372</v>
      </c>
      <c r="I20" s="511"/>
      <c r="J20" s="511"/>
      <c r="K20" s="511"/>
      <c r="L20" s="308">
        <v>1</v>
      </c>
      <c r="M20" s="308"/>
      <c r="N20" s="308"/>
      <c r="O20" s="311"/>
    </row>
    <row r="21" spans="1:15" s="8" customFormat="1" ht="54" customHeight="1" thickBot="1" x14ac:dyDescent="0.3">
      <c r="A21" s="171" t="s">
        <v>13</v>
      </c>
      <c r="B21" s="138" t="s">
        <v>358</v>
      </c>
      <c r="C21" s="135" t="s">
        <v>161</v>
      </c>
      <c r="D21" s="133">
        <v>145</v>
      </c>
      <c r="E21" s="283" t="s">
        <v>266</v>
      </c>
      <c r="H21" s="514" t="s">
        <v>373</v>
      </c>
      <c r="I21" s="515"/>
      <c r="J21" s="515" t="s">
        <v>382</v>
      </c>
      <c r="K21" s="515"/>
      <c r="L21" s="515"/>
      <c r="M21" s="515"/>
      <c r="N21" s="515"/>
      <c r="O21" s="523"/>
    </row>
    <row r="22" spans="1:15" s="8" customFormat="1" ht="88.5" customHeight="1" x14ac:dyDescent="0.25">
      <c r="A22" s="171" t="s">
        <v>14</v>
      </c>
      <c r="B22" s="139" t="s">
        <v>130</v>
      </c>
      <c r="C22" s="140" t="s">
        <v>264</v>
      </c>
      <c r="D22" s="133">
        <v>3</v>
      </c>
      <c r="E22" s="283" t="s">
        <v>159</v>
      </c>
      <c r="H22" s="521" t="s">
        <v>383</v>
      </c>
      <c r="I22" s="522"/>
      <c r="J22" s="522"/>
      <c r="K22" s="305"/>
      <c r="L22" s="305"/>
      <c r="M22" s="305"/>
      <c r="N22" s="305"/>
      <c r="O22" s="306"/>
    </row>
    <row r="23" spans="1:15" s="8" customFormat="1" ht="60.75" customHeight="1" x14ac:dyDescent="0.25">
      <c r="A23" s="171" t="s">
        <v>84</v>
      </c>
      <c r="B23" s="141" t="s">
        <v>160</v>
      </c>
      <c r="C23" s="135" t="s">
        <v>161</v>
      </c>
      <c r="D23" s="133">
        <v>1.28</v>
      </c>
      <c r="E23" s="283" t="s">
        <v>267</v>
      </c>
      <c r="H23" s="307" t="s">
        <v>369</v>
      </c>
      <c r="I23" s="308">
        <v>79</v>
      </c>
      <c r="J23" s="309" t="s">
        <v>370</v>
      </c>
      <c r="K23" s="309"/>
      <c r="L23" s="309"/>
      <c r="M23" s="309"/>
      <c r="N23" s="309"/>
      <c r="O23" s="310"/>
    </row>
    <row r="24" spans="1:15" s="8" customFormat="1" ht="60" customHeight="1" x14ac:dyDescent="0.25">
      <c r="A24" s="171" t="s">
        <v>89</v>
      </c>
      <c r="B24" s="141" t="s">
        <v>108</v>
      </c>
      <c r="C24" s="135" t="s">
        <v>161</v>
      </c>
      <c r="D24" s="136">
        <v>680.56</v>
      </c>
      <c r="E24" s="283" t="s">
        <v>268</v>
      </c>
      <c r="H24" s="510" t="s">
        <v>371</v>
      </c>
      <c r="I24" s="511"/>
      <c r="J24" s="511"/>
      <c r="K24" s="308">
        <v>11</v>
      </c>
      <c r="L24" s="308"/>
      <c r="M24" s="308"/>
      <c r="N24" s="308"/>
      <c r="O24" s="311"/>
    </row>
    <row r="25" spans="1:15" s="8" customFormat="1" ht="78" customHeight="1" x14ac:dyDescent="0.25">
      <c r="A25" s="171" t="s">
        <v>90</v>
      </c>
      <c r="B25" s="141" t="s">
        <v>113</v>
      </c>
      <c r="C25" s="135" t="s">
        <v>162</v>
      </c>
      <c r="D25" s="136">
        <v>510.3</v>
      </c>
      <c r="E25" s="283" t="s">
        <v>282</v>
      </c>
      <c r="H25" s="510" t="s">
        <v>372</v>
      </c>
      <c r="I25" s="511"/>
      <c r="J25" s="511"/>
      <c r="K25" s="511"/>
      <c r="L25" s="308">
        <v>11</v>
      </c>
      <c r="M25" s="308"/>
      <c r="N25" s="308"/>
      <c r="O25" s="311"/>
    </row>
    <row r="26" spans="1:15" s="8" customFormat="1" ht="124.5" customHeight="1" thickBot="1" x14ac:dyDescent="0.3">
      <c r="A26" s="171" t="s">
        <v>163</v>
      </c>
      <c r="B26" s="141" t="s">
        <v>111</v>
      </c>
      <c r="C26" s="135" t="s">
        <v>161</v>
      </c>
      <c r="D26" s="136">
        <v>680.56</v>
      </c>
      <c r="E26" s="283" t="s">
        <v>269</v>
      </c>
      <c r="H26" s="514" t="s">
        <v>373</v>
      </c>
      <c r="I26" s="515"/>
      <c r="J26" s="516" t="s">
        <v>384</v>
      </c>
      <c r="K26" s="516"/>
      <c r="L26" s="516"/>
      <c r="M26" s="516"/>
      <c r="N26" s="516"/>
      <c r="O26" s="517"/>
    </row>
    <row r="27" spans="1:15" s="8" customFormat="1" ht="95.25" customHeight="1" x14ac:dyDescent="0.25">
      <c r="A27" s="171" t="s">
        <v>164</v>
      </c>
      <c r="B27" s="141" t="s">
        <v>112</v>
      </c>
      <c r="C27" s="135" t="s">
        <v>161</v>
      </c>
      <c r="D27" s="133">
        <v>680.56</v>
      </c>
      <c r="E27" s="283" t="s">
        <v>270</v>
      </c>
      <c r="H27" s="521" t="s">
        <v>385</v>
      </c>
      <c r="I27" s="522"/>
      <c r="J27" s="522"/>
      <c r="K27" s="305"/>
      <c r="L27" s="305"/>
      <c r="M27" s="305"/>
      <c r="N27" s="305"/>
      <c r="O27" s="306"/>
    </row>
    <row r="28" spans="1:15" s="8" customFormat="1" ht="45" customHeight="1" x14ac:dyDescent="0.25">
      <c r="A28" s="171" t="s">
        <v>165</v>
      </c>
      <c r="B28" s="159" t="s">
        <v>324</v>
      </c>
      <c r="C28" s="135" t="s">
        <v>161</v>
      </c>
      <c r="D28" s="136">
        <v>55.92</v>
      </c>
      <c r="E28" s="283" t="s">
        <v>271</v>
      </c>
      <c r="H28" s="307" t="s">
        <v>369</v>
      </c>
      <c r="I28" s="308">
        <v>66</v>
      </c>
      <c r="J28" s="309" t="s">
        <v>370</v>
      </c>
      <c r="K28" s="309"/>
      <c r="L28" s="309"/>
      <c r="M28" s="309"/>
      <c r="N28" s="309"/>
      <c r="O28" s="310"/>
    </row>
    <row r="29" spans="1:15" s="8" customFormat="1" ht="43.5" customHeight="1" x14ac:dyDescent="0.25">
      <c r="A29" s="171" t="s">
        <v>166</v>
      </c>
      <c r="B29" s="141" t="s">
        <v>173</v>
      </c>
      <c r="C29" s="135" t="s">
        <v>161</v>
      </c>
      <c r="D29" s="136">
        <v>18.920000000000002</v>
      </c>
      <c r="E29" s="283" t="s">
        <v>272</v>
      </c>
      <c r="H29" s="510" t="s">
        <v>371</v>
      </c>
      <c r="I29" s="511"/>
      <c r="J29" s="511"/>
      <c r="K29" s="308">
        <v>11</v>
      </c>
      <c r="L29" s="308"/>
      <c r="M29" s="308"/>
      <c r="N29" s="308"/>
      <c r="O29" s="311"/>
    </row>
    <row r="30" spans="1:15" s="8" customFormat="1" ht="54" customHeight="1" x14ac:dyDescent="0.25">
      <c r="A30" s="171" t="s">
        <v>168</v>
      </c>
      <c r="B30" s="141" t="s">
        <v>167</v>
      </c>
      <c r="C30" s="135" t="s">
        <v>101</v>
      </c>
      <c r="D30" s="136">
        <v>3</v>
      </c>
      <c r="E30" s="283" t="s">
        <v>169</v>
      </c>
      <c r="H30" s="510" t="s">
        <v>372</v>
      </c>
      <c r="I30" s="511"/>
      <c r="J30" s="511"/>
      <c r="K30" s="511"/>
      <c r="L30" s="308">
        <v>11</v>
      </c>
      <c r="M30" s="308"/>
      <c r="N30" s="308"/>
      <c r="O30" s="311"/>
    </row>
    <row r="31" spans="1:15" s="8" customFormat="1" ht="53.25" customHeight="1" thickBot="1" x14ac:dyDescent="0.3">
      <c r="A31" s="171" t="s">
        <v>170</v>
      </c>
      <c r="B31" s="138" t="s">
        <v>175</v>
      </c>
      <c r="C31" s="135" t="s">
        <v>101</v>
      </c>
      <c r="D31" s="136">
        <v>10</v>
      </c>
      <c r="E31" s="283" t="s">
        <v>273</v>
      </c>
      <c r="H31" s="514" t="s">
        <v>373</v>
      </c>
      <c r="I31" s="515"/>
      <c r="J31" s="516" t="s">
        <v>384</v>
      </c>
      <c r="K31" s="516"/>
      <c r="L31" s="516"/>
      <c r="M31" s="516"/>
      <c r="N31" s="516"/>
      <c r="O31" s="517"/>
    </row>
    <row r="32" spans="1:15" s="8" customFormat="1" ht="88.5" customHeight="1" x14ac:dyDescent="0.25">
      <c r="A32" s="171" t="s">
        <v>171</v>
      </c>
      <c r="B32" s="138" t="s">
        <v>172</v>
      </c>
      <c r="C32" s="135" t="s">
        <v>101</v>
      </c>
      <c r="D32" s="136">
        <v>10</v>
      </c>
      <c r="E32" s="283" t="s">
        <v>274</v>
      </c>
      <c r="H32" s="521" t="s">
        <v>386</v>
      </c>
      <c r="I32" s="522"/>
      <c r="J32" s="522"/>
      <c r="K32" s="305"/>
      <c r="L32" s="305"/>
      <c r="M32" s="305"/>
      <c r="N32" s="305"/>
      <c r="O32" s="306"/>
    </row>
    <row r="33" spans="1:15" s="8" customFormat="1" ht="66.75" customHeight="1" x14ac:dyDescent="0.25">
      <c r="A33" s="171" t="s">
        <v>178</v>
      </c>
      <c r="B33" s="141" t="s">
        <v>177</v>
      </c>
      <c r="C33" s="135" t="s">
        <v>161</v>
      </c>
      <c r="D33" s="133">
        <v>10</v>
      </c>
      <c r="E33" s="283" t="s">
        <v>176</v>
      </c>
      <c r="H33" s="307" t="s">
        <v>369</v>
      </c>
      <c r="I33" s="308">
        <v>23</v>
      </c>
      <c r="J33" s="309" t="s">
        <v>370</v>
      </c>
      <c r="K33" s="309"/>
      <c r="L33" s="309"/>
      <c r="M33" s="309"/>
      <c r="N33" s="309"/>
      <c r="O33" s="310"/>
    </row>
    <row r="34" spans="1:15" s="8" customFormat="1" ht="92.25" customHeight="1" x14ac:dyDescent="0.25">
      <c r="A34" s="171" t="s">
        <v>180</v>
      </c>
      <c r="B34" s="141" t="s">
        <v>114</v>
      </c>
      <c r="C34" s="135" t="s">
        <v>101</v>
      </c>
      <c r="D34" s="133">
        <v>40</v>
      </c>
      <c r="E34" s="283" t="s">
        <v>179</v>
      </c>
      <c r="H34" s="510" t="s">
        <v>371</v>
      </c>
      <c r="I34" s="511"/>
      <c r="J34" s="511"/>
      <c r="K34" s="308">
        <v>8</v>
      </c>
      <c r="L34" s="308"/>
      <c r="M34" s="308"/>
      <c r="N34" s="308"/>
      <c r="O34" s="311"/>
    </row>
    <row r="35" spans="1:15" s="8" customFormat="1" ht="65.25" customHeight="1" x14ac:dyDescent="0.25">
      <c r="A35" s="171" t="s">
        <v>182</v>
      </c>
      <c r="B35" s="143" t="s">
        <v>116</v>
      </c>
      <c r="C35" s="135" t="s">
        <v>117</v>
      </c>
      <c r="D35" s="133">
        <v>300</v>
      </c>
      <c r="E35" s="283" t="s">
        <v>181</v>
      </c>
      <c r="H35" s="510" t="s">
        <v>372</v>
      </c>
      <c r="I35" s="511"/>
      <c r="J35" s="511"/>
      <c r="K35" s="511"/>
      <c r="L35" s="308">
        <v>8</v>
      </c>
      <c r="M35" s="308"/>
      <c r="N35" s="308"/>
      <c r="O35" s="311"/>
    </row>
    <row r="36" spans="1:15" s="8" customFormat="1" ht="88.5" customHeight="1" thickBot="1" x14ac:dyDescent="0.3">
      <c r="A36" s="171" t="s">
        <v>184</v>
      </c>
      <c r="B36" s="143" t="s">
        <v>126</v>
      </c>
      <c r="C36" s="135" t="s">
        <v>117</v>
      </c>
      <c r="D36" s="133">
        <v>600</v>
      </c>
      <c r="E36" s="283" t="s">
        <v>183</v>
      </c>
      <c r="H36" s="514" t="s">
        <v>373</v>
      </c>
      <c r="I36" s="515"/>
      <c r="J36" s="516" t="s">
        <v>387</v>
      </c>
      <c r="K36" s="516"/>
      <c r="L36" s="516"/>
      <c r="M36" s="516"/>
      <c r="N36" s="516"/>
      <c r="O36" s="517"/>
    </row>
    <row r="37" spans="1:15" s="8" customFormat="1" ht="53.25" customHeight="1" x14ac:dyDescent="0.25">
      <c r="A37" s="171" t="s">
        <v>185</v>
      </c>
      <c r="B37" s="141" t="s">
        <v>118</v>
      </c>
      <c r="C37" s="140" t="s">
        <v>101</v>
      </c>
      <c r="D37" s="133">
        <v>6</v>
      </c>
      <c r="E37" s="283" t="s">
        <v>186</v>
      </c>
      <c r="H37" s="521" t="s">
        <v>388</v>
      </c>
      <c r="I37" s="522"/>
      <c r="J37" s="522"/>
      <c r="K37" s="305"/>
      <c r="L37" s="305"/>
      <c r="M37" s="305"/>
      <c r="N37" s="305"/>
      <c r="O37" s="306"/>
    </row>
    <row r="38" spans="1:15" s="8" customFormat="1" ht="78.75" customHeight="1" x14ac:dyDescent="0.25">
      <c r="A38" s="171" t="s">
        <v>187</v>
      </c>
      <c r="B38" s="141" t="s">
        <v>119</v>
      </c>
      <c r="C38" s="140" t="s">
        <v>101</v>
      </c>
      <c r="D38" s="133">
        <v>3</v>
      </c>
      <c r="E38" s="283" t="s">
        <v>188</v>
      </c>
      <c r="H38" s="307" t="s">
        <v>369</v>
      </c>
      <c r="I38" s="308">
        <v>46</v>
      </c>
      <c r="J38" s="309" t="s">
        <v>370</v>
      </c>
      <c r="K38" s="309"/>
      <c r="L38" s="309"/>
      <c r="M38" s="309"/>
      <c r="N38" s="309"/>
      <c r="O38" s="310"/>
    </row>
    <row r="39" spans="1:15" s="8" customFormat="1" ht="83.25" customHeight="1" x14ac:dyDescent="0.25">
      <c r="A39" s="171" t="s">
        <v>190</v>
      </c>
      <c r="B39" s="141" t="s">
        <v>209</v>
      </c>
      <c r="C39" s="140" t="s">
        <v>101</v>
      </c>
      <c r="D39" s="133">
        <v>4</v>
      </c>
      <c r="E39" s="283" t="s">
        <v>210</v>
      </c>
      <c r="H39" s="510" t="s">
        <v>371</v>
      </c>
      <c r="I39" s="511"/>
      <c r="J39" s="511"/>
      <c r="K39" s="308">
        <v>6</v>
      </c>
      <c r="L39" s="308"/>
      <c r="M39" s="308"/>
      <c r="N39" s="308"/>
      <c r="O39" s="311"/>
    </row>
    <row r="40" spans="1:15" s="8" customFormat="1" ht="156" customHeight="1" x14ac:dyDescent="0.25">
      <c r="A40" s="171" t="s">
        <v>192</v>
      </c>
      <c r="B40" s="145" t="s">
        <v>215</v>
      </c>
      <c r="C40" s="140" t="s">
        <v>101</v>
      </c>
      <c r="D40" s="133">
        <v>1</v>
      </c>
      <c r="E40" s="283" t="s">
        <v>217</v>
      </c>
      <c r="H40" s="510" t="s">
        <v>372</v>
      </c>
      <c r="I40" s="511"/>
      <c r="J40" s="511"/>
      <c r="K40" s="511"/>
      <c r="L40" s="308">
        <v>6</v>
      </c>
      <c r="M40" s="308"/>
      <c r="N40" s="308"/>
      <c r="O40" s="311"/>
    </row>
    <row r="41" spans="1:15" s="8" customFormat="1" ht="60" customHeight="1" thickBot="1" x14ac:dyDescent="0.3">
      <c r="A41" s="171" t="s">
        <v>195</v>
      </c>
      <c r="B41" s="147" t="s">
        <v>218</v>
      </c>
      <c r="C41" s="140" t="s">
        <v>101</v>
      </c>
      <c r="D41" s="133">
        <v>3</v>
      </c>
      <c r="E41" s="283" t="s">
        <v>219</v>
      </c>
      <c r="H41" s="514" t="s">
        <v>373</v>
      </c>
      <c r="I41" s="515"/>
      <c r="J41" s="516" t="s">
        <v>389</v>
      </c>
      <c r="K41" s="516"/>
      <c r="L41" s="516"/>
      <c r="M41" s="516"/>
      <c r="N41" s="516"/>
      <c r="O41" s="517"/>
    </row>
    <row r="42" spans="1:15" s="8" customFormat="1" ht="39.75" customHeight="1" x14ac:dyDescent="0.25">
      <c r="A42" s="171" t="s">
        <v>196</v>
      </c>
      <c r="B42" s="292" t="s">
        <v>189</v>
      </c>
      <c r="C42" s="135" t="s">
        <v>101</v>
      </c>
      <c r="D42" s="133">
        <v>4</v>
      </c>
      <c r="E42" s="283" t="s">
        <v>191</v>
      </c>
      <c r="H42" s="521" t="s">
        <v>390</v>
      </c>
      <c r="I42" s="522"/>
      <c r="J42" s="522"/>
      <c r="K42" s="305"/>
      <c r="L42" s="305"/>
      <c r="M42" s="305"/>
      <c r="N42" s="305"/>
      <c r="O42" s="306"/>
    </row>
    <row r="43" spans="1:15" s="8" customFormat="1" ht="38.25" customHeight="1" x14ac:dyDescent="0.25">
      <c r="A43" s="171" t="s">
        <v>198</v>
      </c>
      <c r="B43" s="141" t="s">
        <v>120</v>
      </c>
      <c r="C43" s="135" t="s">
        <v>101</v>
      </c>
      <c r="D43" s="133">
        <v>3</v>
      </c>
      <c r="E43" s="283" t="s">
        <v>193</v>
      </c>
      <c r="H43" s="307" t="s">
        <v>369</v>
      </c>
      <c r="I43" s="308">
        <v>42</v>
      </c>
      <c r="J43" s="309" t="s">
        <v>370</v>
      </c>
      <c r="K43" s="309"/>
      <c r="L43" s="309"/>
      <c r="M43" s="309"/>
      <c r="N43" s="309"/>
      <c r="O43" s="310"/>
    </row>
    <row r="44" spans="1:15" s="8" customFormat="1" ht="73.5" customHeight="1" x14ac:dyDescent="0.25">
      <c r="A44" s="171" t="s">
        <v>200</v>
      </c>
      <c r="B44" s="141" t="s">
        <v>121</v>
      </c>
      <c r="C44" s="135" t="s">
        <v>101</v>
      </c>
      <c r="D44" s="135">
        <v>1</v>
      </c>
      <c r="E44" s="283" t="s">
        <v>194</v>
      </c>
      <c r="H44" s="510" t="s">
        <v>371</v>
      </c>
      <c r="I44" s="511"/>
      <c r="J44" s="511"/>
      <c r="K44" s="308">
        <v>4</v>
      </c>
      <c r="L44" s="308"/>
      <c r="M44" s="308"/>
      <c r="N44" s="308"/>
      <c r="O44" s="311"/>
    </row>
    <row r="45" spans="1:15" s="8" customFormat="1" ht="82.5" customHeight="1" x14ac:dyDescent="0.25">
      <c r="A45" s="171" t="s">
        <v>201</v>
      </c>
      <c r="B45" s="141" t="s">
        <v>122</v>
      </c>
      <c r="C45" s="135" t="s">
        <v>117</v>
      </c>
      <c r="D45" s="133">
        <v>100</v>
      </c>
      <c r="E45" s="283" t="s">
        <v>197</v>
      </c>
      <c r="H45" s="510" t="s">
        <v>372</v>
      </c>
      <c r="I45" s="511"/>
      <c r="J45" s="511"/>
      <c r="K45" s="511"/>
      <c r="L45" s="308">
        <v>4</v>
      </c>
      <c r="M45" s="308"/>
      <c r="N45" s="308"/>
      <c r="O45" s="311"/>
    </row>
    <row r="46" spans="1:15" s="8" customFormat="1" ht="84" customHeight="1" thickBot="1" x14ac:dyDescent="0.3">
      <c r="A46" s="171" t="s">
        <v>204</v>
      </c>
      <c r="B46" s="141" t="s">
        <v>123</v>
      </c>
      <c r="C46" s="135" t="s">
        <v>101</v>
      </c>
      <c r="D46" s="133">
        <v>6</v>
      </c>
      <c r="E46" s="283" t="s">
        <v>199</v>
      </c>
      <c r="H46" s="514" t="s">
        <v>373</v>
      </c>
      <c r="I46" s="515"/>
      <c r="J46" s="516" t="s">
        <v>389</v>
      </c>
      <c r="K46" s="516"/>
      <c r="L46" s="516"/>
      <c r="M46" s="516"/>
      <c r="N46" s="516"/>
      <c r="O46" s="517"/>
    </row>
    <row r="47" spans="1:15" s="8" customFormat="1" ht="77.25" customHeight="1" x14ac:dyDescent="0.25">
      <c r="A47" s="171" t="s">
        <v>207</v>
      </c>
      <c r="B47" s="141" t="s">
        <v>124</v>
      </c>
      <c r="C47" s="135" t="s">
        <v>101</v>
      </c>
      <c r="D47" s="133">
        <v>6</v>
      </c>
      <c r="E47" s="283" t="s">
        <v>199</v>
      </c>
      <c r="H47" s="521" t="s">
        <v>391</v>
      </c>
      <c r="I47" s="522"/>
      <c r="J47" s="522"/>
      <c r="K47" s="305"/>
      <c r="L47" s="305"/>
      <c r="M47" s="305"/>
      <c r="N47" s="305"/>
      <c r="O47" s="306"/>
    </row>
    <row r="48" spans="1:15" s="8" customFormat="1" ht="52.5" customHeight="1" x14ac:dyDescent="0.25">
      <c r="A48" s="171" t="s">
        <v>212</v>
      </c>
      <c r="B48" s="141" t="s">
        <v>233</v>
      </c>
      <c r="C48" s="140" t="s">
        <v>232</v>
      </c>
      <c r="D48" s="136">
        <v>1</v>
      </c>
      <c r="E48" s="283" t="s">
        <v>237</v>
      </c>
      <c r="H48" s="307" t="s">
        <v>369</v>
      </c>
      <c r="I48" s="308">
        <v>43</v>
      </c>
      <c r="J48" s="309" t="s">
        <v>370</v>
      </c>
      <c r="K48" s="309"/>
      <c r="L48" s="309"/>
      <c r="M48" s="309"/>
      <c r="N48" s="309"/>
      <c r="O48" s="310"/>
    </row>
    <row r="49" spans="1:15" s="8" customFormat="1" ht="64.5" customHeight="1" x14ac:dyDescent="0.25">
      <c r="A49" s="171" t="s">
        <v>213</v>
      </c>
      <c r="B49" s="141" t="s">
        <v>145</v>
      </c>
      <c r="C49" s="135" t="s">
        <v>101</v>
      </c>
      <c r="D49" s="133">
        <v>1</v>
      </c>
      <c r="E49" s="283" t="s">
        <v>202</v>
      </c>
      <c r="H49" s="510" t="s">
        <v>371</v>
      </c>
      <c r="I49" s="511"/>
      <c r="J49" s="511"/>
      <c r="K49" s="308">
        <v>1</v>
      </c>
      <c r="L49" s="308"/>
      <c r="M49" s="308"/>
      <c r="N49" s="308"/>
      <c r="O49" s="311"/>
    </row>
    <row r="50" spans="1:15" s="8" customFormat="1" ht="59.25" customHeight="1" x14ac:dyDescent="0.25">
      <c r="A50" s="171" t="s">
        <v>221</v>
      </c>
      <c r="B50" s="141" t="s">
        <v>205</v>
      </c>
      <c r="C50" s="135" t="s">
        <v>101</v>
      </c>
      <c r="D50" s="133">
        <v>6</v>
      </c>
      <c r="E50" s="283" t="s">
        <v>208</v>
      </c>
      <c r="H50" s="510" t="s">
        <v>372</v>
      </c>
      <c r="I50" s="511"/>
      <c r="J50" s="511"/>
      <c r="K50" s="511"/>
      <c r="L50" s="308">
        <v>2</v>
      </c>
      <c r="M50" s="308"/>
      <c r="N50" s="308"/>
      <c r="O50" s="311"/>
    </row>
    <row r="51" spans="1:15" s="8" customFormat="1" ht="61.5" customHeight="1" thickBot="1" x14ac:dyDescent="0.3">
      <c r="A51" s="171" t="s">
        <v>222</v>
      </c>
      <c r="B51" s="141" t="s">
        <v>125</v>
      </c>
      <c r="C51" s="135" t="s">
        <v>101</v>
      </c>
      <c r="D51" s="133">
        <v>1</v>
      </c>
      <c r="E51" s="283" t="s">
        <v>203</v>
      </c>
      <c r="H51" s="514" t="s">
        <v>373</v>
      </c>
      <c r="I51" s="515"/>
      <c r="J51" s="516" t="s">
        <v>389</v>
      </c>
      <c r="K51" s="516"/>
      <c r="L51" s="516"/>
      <c r="M51" s="516"/>
      <c r="N51" s="516"/>
      <c r="O51" s="517"/>
    </row>
    <row r="52" spans="1:15" s="8" customFormat="1" ht="39.75" customHeight="1" x14ac:dyDescent="0.25">
      <c r="A52" s="171" t="s">
        <v>223</v>
      </c>
      <c r="B52" s="150" t="s">
        <v>139</v>
      </c>
      <c r="C52" s="140" t="s">
        <v>101</v>
      </c>
      <c r="D52" s="151">
        <v>120</v>
      </c>
      <c r="E52" s="283" t="s">
        <v>214</v>
      </c>
      <c r="H52" s="521" t="s">
        <v>392</v>
      </c>
      <c r="I52" s="522"/>
      <c r="J52" s="522"/>
      <c r="K52" s="305"/>
      <c r="L52" s="305"/>
      <c r="M52" s="305"/>
      <c r="N52" s="305"/>
      <c r="O52" s="306"/>
    </row>
    <row r="53" spans="1:15" s="8" customFormat="1" ht="74.25" customHeight="1" x14ac:dyDescent="0.25">
      <c r="A53" s="171" t="s">
        <v>224</v>
      </c>
      <c r="B53" s="162" t="s">
        <v>105</v>
      </c>
      <c r="C53" s="140" t="s">
        <v>101</v>
      </c>
      <c r="D53" s="151">
        <v>25</v>
      </c>
      <c r="E53" s="283" t="s">
        <v>297</v>
      </c>
      <c r="H53" s="307" t="s">
        <v>369</v>
      </c>
      <c r="I53" s="308">
        <v>11</v>
      </c>
      <c r="J53" s="309" t="s">
        <v>370</v>
      </c>
      <c r="K53" s="309"/>
      <c r="L53" s="309"/>
      <c r="M53" s="309"/>
      <c r="N53" s="309"/>
      <c r="O53" s="310"/>
    </row>
    <row r="54" spans="1:15" s="8" customFormat="1" ht="90" customHeight="1" x14ac:dyDescent="0.25">
      <c r="A54" s="171" t="s">
        <v>225</v>
      </c>
      <c r="B54" s="141" t="s">
        <v>110</v>
      </c>
      <c r="C54" s="135" t="s">
        <v>161</v>
      </c>
      <c r="D54" s="133">
        <v>470</v>
      </c>
      <c r="E54" s="284" t="s">
        <v>298</v>
      </c>
      <c r="H54" s="510" t="s">
        <v>371</v>
      </c>
      <c r="I54" s="511"/>
      <c r="J54" s="511"/>
      <c r="K54" s="308">
        <v>1</v>
      </c>
      <c r="L54" s="308"/>
      <c r="M54" s="308"/>
      <c r="N54" s="308"/>
      <c r="O54" s="311"/>
    </row>
    <row r="55" spans="1:15" s="8" customFormat="1" ht="65.25" customHeight="1" x14ac:dyDescent="0.25">
      <c r="A55" s="171" t="s">
        <v>226</v>
      </c>
      <c r="B55" s="141" t="s">
        <v>104</v>
      </c>
      <c r="C55" s="135" t="s">
        <v>161</v>
      </c>
      <c r="D55" s="133">
        <v>470</v>
      </c>
      <c r="E55" s="283" t="s">
        <v>299</v>
      </c>
      <c r="H55" s="510" t="s">
        <v>372</v>
      </c>
      <c r="I55" s="511"/>
      <c r="J55" s="511"/>
      <c r="K55" s="511"/>
      <c r="L55" s="308">
        <v>1</v>
      </c>
      <c r="M55" s="308"/>
      <c r="N55" s="308"/>
      <c r="O55" s="311"/>
    </row>
    <row r="56" spans="1:15" s="8" customFormat="1" ht="96" customHeight="1" thickBot="1" x14ac:dyDescent="0.3">
      <c r="A56" s="171" t="s">
        <v>284</v>
      </c>
      <c r="B56" s="141" t="s">
        <v>109</v>
      </c>
      <c r="C56" s="135" t="s">
        <v>161</v>
      </c>
      <c r="D56" s="133">
        <v>470</v>
      </c>
      <c r="E56" s="283" t="s">
        <v>300</v>
      </c>
      <c r="H56" s="514" t="s">
        <v>373</v>
      </c>
      <c r="I56" s="515"/>
      <c r="J56" s="516" t="s">
        <v>393</v>
      </c>
      <c r="K56" s="516"/>
      <c r="L56" s="516"/>
      <c r="M56" s="516"/>
      <c r="N56" s="516"/>
      <c r="O56" s="517"/>
    </row>
    <row r="57" spans="1:15" s="8" customFormat="1" ht="63.75" customHeight="1" x14ac:dyDescent="0.25">
      <c r="A57" s="171" t="s">
        <v>285</v>
      </c>
      <c r="B57" s="139" t="s">
        <v>293</v>
      </c>
      <c r="C57" s="135" t="s">
        <v>117</v>
      </c>
      <c r="D57" s="133">
        <v>18</v>
      </c>
      <c r="E57" s="285" t="s">
        <v>301</v>
      </c>
      <c r="H57" s="521" t="s">
        <v>394</v>
      </c>
      <c r="I57" s="522"/>
      <c r="J57" s="522"/>
      <c r="K57" s="305"/>
      <c r="L57" s="305"/>
      <c r="M57" s="305"/>
      <c r="N57" s="305"/>
      <c r="O57" s="306"/>
    </row>
    <row r="58" spans="1:15" s="8" customFormat="1" ht="81" customHeight="1" x14ac:dyDescent="0.25">
      <c r="A58" s="171" t="s">
        <v>286</v>
      </c>
      <c r="B58" s="138" t="s">
        <v>153</v>
      </c>
      <c r="C58" s="135" t="s">
        <v>101</v>
      </c>
      <c r="D58" s="135">
        <v>2</v>
      </c>
      <c r="E58" s="558" t="s">
        <v>283</v>
      </c>
      <c r="H58" s="307" t="s">
        <v>369</v>
      </c>
      <c r="I58" s="308">
        <v>11</v>
      </c>
      <c r="J58" s="309" t="s">
        <v>370</v>
      </c>
      <c r="K58" s="309"/>
      <c r="L58" s="309"/>
      <c r="M58" s="309"/>
      <c r="N58" s="309"/>
      <c r="O58" s="310"/>
    </row>
    <row r="59" spans="1:15" s="8" customFormat="1" ht="75.75" customHeight="1" x14ac:dyDescent="0.25">
      <c r="A59" s="171" t="s">
        <v>287</v>
      </c>
      <c r="B59" s="138" t="s">
        <v>149</v>
      </c>
      <c r="C59" s="135" t="s">
        <v>101</v>
      </c>
      <c r="D59" s="135">
        <v>4</v>
      </c>
      <c r="E59" s="558"/>
      <c r="H59" s="510" t="s">
        <v>371</v>
      </c>
      <c r="I59" s="511"/>
      <c r="J59" s="511"/>
      <c r="K59" s="308">
        <v>1</v>
      </c>
      <c r="L59" s="308"/>
      <c r="M59" s="308"/>
      <c r="N59" s="308"/>
      <c r="O59" s="311"/>
    </row>
    <row r="60" spans="1:15" s="8" customFormat="1" ht="71.25" customHeight="1" x14ac:dyDescent="0.25">
      <c r="A60" s="171" t="s">
        <v>288</v>
      </c>
      <c r="B60" s="138" t="s">
        <v>150</v>
      </c>
      <c r="C60" s="135" t="s">
        <v>101</v>
      </c>
      <c r="D60" s="135">
        <v>3</v>
      </c>
      <c r="E60" s="558"/>
      <c r="H60" s="510" t="s">
        <v>372</v>
      </c>
      <c r="I60" s="511"/>
      <c r="J60" s="511"/>
      <c r="K60" s="511"/>
      <c r="L60" s="308">
        <v>1</v>
      </c>
      <c r="M60" s="308"/>
      <c r="N60" s="308"/>
      <c r="O60" s="311"/>
    </row>
    <row r="61" spans="1:15" s="8" customFormat="1" ht="75.75" customHeight="1" thickBot="1" x14ac:dyDescent="0.3">
      <c r="A61" s="174" t="s">
        <v>295</v>
      </c>
      <c r="B61" s="156" t="s">
        <v>152</v>
      </c>
      <c r="C61" s="157" t="s">
        <v>101</v>
      </c>
      <c r="D61" s="157">
        <v>7</v>
      </c>
      <c r="E61" s="559"/>
      <c r="H61" s="514" t="s">
        <v>373</v>
      </c>
      <c r="I61" s="515"/>
      <c r="J61" s="516" t="s">
        <v>393</v>
      </c>
      <c r="K61" s="516"/>
      <c r="L61" s="516"/>
      <c r="M61" s="516"/>
      <c r="N61" s="516"/>
      <c r="O61" s="517"/>
    </row>
    <row r="62" spans="1:15" s="5" customFormat="1" ht="32.25" customHeight="1" thickBot="1" x14ac:dyDescent="0.3">
      <c r="A62" s="291">
        <v>3</v>
      </c>
      <c r="B62" s="556" t="s">
        <v>364</v>
      </c>
      <c r="C62" s="556"/>
      <c r="D62" s="556"/>
      <c r="E62" s="557"/>
      <c r="H62" s="294" t="s">
        <v>395</v>
      </c>
      <c r="I62" s="295"/>
      <c r="J62" s="295"/>
      <c r="K62" s="305"/>
      <c r="L62" s="305"/>
      <c r="M62" s="305"/>
      <c r="N62" s="305"/>
      <c r="O62" s="306"/>
    </row>
    <row r="63" spans="1:15" s="8" customFormat="1" ht="93" customHeight="1" x14ac:dyDescent="0.25">
      <c r="A63" s="168" t="s">
        <v>8</v>
      </c>
      <c r="B63" s="167" t="s">
        <v>141</v>
      </c>
      <c r="C63" s="166" t="s">
        <v>161</v>
      </c>
      <c r="D63" s="153">
        <v>68.8</v>
      </c>
      <c r="E63" s="282" t="s">
        <v>302</v>
      </c>
      <c r="H63" s="307" t="s">
        <v>369</v>
      </c>
      <c r="I63" s="308">
        <v>41</v>
      </c>
      <c r="J63" s="309" t="s">
        <v>370</v>
      </c>
      <c r="K63" s="309"/>
      <c r="L63" s="309"/>
      <c r="M63" s="309"/>
      <c r="N63" s="309"/>
      <c r="O63" s="310"/>
    </row>
    <row r="64" spans="1:15" s="8" customFormat="1" ht="55.5" customHeight="1" x14ac:dyDescent="0.25">
      <c r="A64" s="171" t="s">
        <v>9</v>
      </c>
      <c r="B64" s="138" t="s">
        <v>228</v>
      </c>
      <c r="C64" s="135" t="s">
        <v>161</v>
      </c>
      <c r="D64" s="136">
        <v>5.4</v>
      </c>
      <c r="E64" s="283" t="s">
        <v>303</v>
      </c>
      <c r="H64" s="510" t="s">
        <v>371</v>
      </c>
      <c r="I64" s="511"/>
      <c r="J64" s="511"/>
      <c r="K64" s="308">
        <v>6</v>
      </c>
      <c r="L64" s="308"/>
      <c r="M64" s="308"/>
      <c r="N64" s="308"/>
      <c r="O64" s="311"/>
    </row>
    <row r="65" spans="1:15" s="8" customFormat="1" ht="84" customHeight="1" x14ac:dyDescent="0.25">
      <c r="A65" s="171" t="s">
        <v>229</v>
      </c>
      <c r="B65" s="132" t="s">
        <v>129</v>
      </c>
      <c r="C65" s="135" t="s">
        <v>101</v>
      </c>
      <c r="D65" s="136">
        <v>3</v>
      </c>
      <c r="E65" s="283" t="s">
        <v>304</v>
      </c>
      <c r="H65" s="510" t="s">
        <v>372</v>
      </c>
      <c r="I65" s="511"/>
      <c r="J65" s="511"/>
      <c r="K65" s="511"/>
      <c r="L65" s="308">
        <v>6</v>
      </c>
      <c r="M65" s="308"/>
      <c r="N65" s="308"/>
      <c r="O65" s="311"/>
    </row>
    <row r="66" spans="1:15" s="8" customFormat="1" ht="93" customHeight="1" thickBot="1" x14ac:dyDescent="0.3">
      <c r="A66" s="171" t="s">
        <v>230</v>
      </c>
      <c r="B66" s="138" t="s">
        <v>358</v>
      </c>
      <c r="C66" s="135" t="s">
        <v>161</v>
      </c>
      <c r="D66" s="133">
        <v>145</v>
      </c>
      <c r="E66" s="283" t="s">
        <v>365</v>
      </c>
      <c r="H66" s="514" t="s">
        <v>373</v>
      </c>
      <c r="I66" s="515"/>
      <c r="J66" s="516" t="s">
        <v>389</v>
      </c>
      <c r="K66" s="516"/>
      <c r="L66" s="516"/>
      <c r="M66" s="516"/>
      <c r="N66" s="516"/>
      <c r="O66" s="517"/>
    </row>
    <row r="67" spans="1:15" s="8" customFormat="1" ht="58.5" customHeight="1" x14ac:dyDescent="0.25">
      <c r="A67" s="171" t="s">
        <v>231</v>
      </c>
      <c r="B67" s="141" t="s">
        <v>108</v>
      </c>
      <c r="C67" s="135" t="s">
        <v>161</v>
      </c>
      <c r="D67" s="136">
        <v>676.46</v>
      </c>
      <c r="E67" s="283" t="s">
        <v>280</v>
      </c>
      <c r="H67" s="294" t="s">
        <v>396</v>
      </c>
      <c r="I67" s="295"/>
      <c r="J67" s="295"/>
      <c r="K67" s="305"/>
      <c r="L67" s="305"/>
      <c r="M67" s="305"/>
      <c r="N67" s="305"/>
      <c r="O67" s="306"/>
    </row>
    <row r="68" spans="1:15" s="8" customFormat="1" ht="99" customHeight="1" x14ac:dyDescent="0.25">
      <c r="A68" s="171" t="s">
        <v>235</v>
      </c>
      <c r="B68" s="141" t="s">
        <v>113</v>
      </c>
      <c r="C68" s="135" t="s">
        <v>162</v>
      </c>
      <c r="D68" s="136">
        <v>507.3</v>
      </c>
      <c r="E68" s="283" t="s">
        <v>281</v>
      </c>
      <c r="H68" s="307" t="s">
        <v>369</v>
      </c>
      <c r="I68" s="308">
        <v>43</v>
      </c>
      <c r="J68" s="309" t="s">
        <v>370</v>
      </c>
      <c r="K68" s="309"/>
      <c r="L68" s="309"/>
      <c r="M68" s="309"/>
      <c r="N68" s="309"/>
      <c r="O68" s="310"/>
    </row>
    <row r="69" spans="1:15" s="8" customFormat="1" ht="118.5" customHeight="1" x14ac:dyDescent="0.25">
      <c r="A69" s="171" t="s">
        <v>236</v>
      </c>
      <c r="B69" s="141" t="s">
        <v>111</v>
      </c>
      <c r="C69" s="135" t="s">
        <v>161</v>
      </c>
      <c r="D69" s="136">
        <v>676.46</v>
      </c>
      <c r="E69" s="283" t="s">
        <v>269</v>
      </c>
      <c r="H69" s="510" t="s">
        <v>371</v>
      </c>
      <c r="I69" s="511"/>
      <c r="J69" s="511"/>
      <c r="K69" s="308">
        <v>26</v>
      </c>
      <c r="L69" s="308"/>
      <c r="M69" s="308"/>
      <c r="N69" s="308"/>
      <c r="O69" s="311"/>
    </row>
    <row r="70" spans="1:15" s="8" customFormat="1" ht="94.5" customHeight="1" x14ac:dyDescent="0.25">
      <c r="A70" s="171" t="s">
        <v>238</v>
      </c>
      <c r="B70" s="141" t="s">
        <v>112</v>
      </c>
      <c r="C70" s="135" t="s">
        <v>161</v>
      </c>
      <c r="D70" s="136">
        <v>676.46</v>
      </c>
      <c r="E70" s="283" t="s">
        <v>270</v>
      </c>
      <c r="H70" s="510" t="s">
        <v>372</v>
      </c>
      <c r="I70" s="511"/>
      <c r="J70" s="511"/>
      <c r="K70" s="511"/>
      <c r="L70" s="308">
        <v>10</v>
      </c>
      <c r="M70" s="308"/>
      <c r="N70" s="308"/>
      <c r="O70" s="311"/>
    </row>
    <row r="71" spans="1:15" s="8" customFormat="1" ht="78.75" customHeight="1" thickBot="1" x14ac:dyDescent="0.3">
      <c r="A71" s="171" t="s">
        <v>239</v>
      </c>
      <c r="B71" s="139" t="s">
        <v>130</v>
      </c>
      <c r="C71" s="140" t="s">
        <v>232</v>
      </c>
      <c r="D71" s="133">
        <v>5</v>
      </c>
      <c r="E71" s="283" t="s">
        <v>159</v>
      </c>
      <c r="H71" s="514" t="s">
        <v>373</v>
      </c>
      <c r="I71" s="515"/>
      <c r="J71" s="516" t="s">
        <v>397</v>
      </c>
      <c r="K71" s="516"/>
      <c r="L71" s="516"/>
      <c r="M71" s="516"/>
      <c r="N71" s="516"/>
      <c r="O71" s="517"/>
    </row>
    <row r="72" spans="1:15" s="8" customFormat="1" ht="58.5" customHeight="1" x14ac:dyDescent="0.25">
      <c r="A72" s="171" t="s">
        <v>240</v>
      </c>
      <c r="B72" s="141" t="s">
        <v>233</v>
      </c>
      <c r="C72" s="140" t="s">
        <v>232</v>
      </c>
      <c r="D72" s="136">
        <v>5</v>
      </c>
      <c r="E72" s="283" t="s">
        <v>305</v>
      </c>
      <c r="H72" s="294" t="s">
        <v>398</v>
      </c>
      <c r="I72" s="295"/>
      <c r="J72" s="295"/>
      <c r="K72" s="305"/>
      <c r="L72" s="305"/>
      <c r="M72" s="305"/>
      <c r="N72" s="305"/>
      <c r="O72" s="306"/>
    </row>
    <row r="73" spans="1:15" s="8" customFormat="1" ht="70.5" customHeight="1" x14ac:dyDescent="0.25">
      <c r="A73" s="171" t="s">
        <v>241</v>
      </c>
      <c r="B73" s="141" t="s">
        <v>145</v>
      </c>
      <c r="C73" s="135" t="s">
        <v>101</v>
      </c>
      <c r="D73" s="133">
        <v>5</v>
      </c>
      <c r="E73" s="283" t="s">
        <v>306</v>
      </c>
      <c r="H73" s="307" t="s">
        <v>369</v>
      </c>
      <c r="I73" s="308">
        <v>25</v>
      </c>
      <c r="J73" s="309" t="s">
        <v>370</v>
      </c>
      <c r="K73" s="309"/>
      <c r="L73" s="309"/>
      <c r="M73" s="309"/>
      <c r="N73" s="309"/>
      <c r="O73" s="310"/>
    </row>
    <row r="74" spans="1:15" s="8" customFormat="1" ht="67.5" customHeight="1" x14ac:dyDescent="0.25">
      <c r="A74" s="171" t="s">
        <v>242</v>
      </c>
      <c r="B74" s="141" t="s">
        <v>205</v>
      </c>
      <c r="C74" s="135" t="s">
        <v>101</v>
      </c>
      <c r="D74" s="133">
        <v>5</v>
      </c>
      <c r="E74" s="283" t="s">
        <v>208</v>
      </c>
      <c r="H74" s="510" t="s">
        <v>371</v>
      </c>
      <c r="I74" s="511"/>
      <c r="J74" s="511"/>
      <c r="K74" s="308">
        <v>3</v>
      </c>
      <c r="L74" s="308"/>
      <c r="M74" s="308"/>
      <c r="N74" s="308"/>
      <c r="O74" s="311"/>
    </row>
    <row r="75" spans="1:15" s="8" customFormat="1" ht="78" customHeight="1" x14ac:dyDescent="0.25">
      <c r="A75" s="171" t="s">
        <v>243</v>
      </c>
      <c r="B75" s="141" t="s">
        <v>119</v>
      </c>
      <c r="C75" s="140" t="s">
        <v>101</v>
      </c>
      <c r="D75" s="133">
        <v>2</v>
      </c>
      <c r="E75" s="283" t="s">
        <v>307</v>
      </c>
      <c r="H75" s="510" t="s">
        <v>372</v>
      </c>
      <c r="I75" s="511"/>
      <c r="J75" s="511"/>
      <c r="K75" s="511"/>
      <c r="L75" s="308">
        <v>2</v>
      </c>
      <c r="M75" s="308"/>
      <c r="N75" s="308"/>
      <c r="O75" s="311"/>
    </row>
    <row r="76" spans="1:15" s="8" customFormat="1" ht="88.5" customHeight="1" thickBot="1" x14ac:dyDescent="0.3">
      <c r="A76" s="171" t="s">
        <v>244</v>
      </c>
      <c r="B76" s="141" t="s">
        <v>121</v>
      </c>
      <c r="C76" s="135" t="s">
        <v>101</v>
      </c>
      <c r="D76" s="135">
        <v>5</v>
      </c>
      <c r="E76" s="283" t="s">
        <v>308</v>
      </c>
      <c r="H76" s="514" t="s">
        <v>373</v>
      </c>
      <c r="I76" s="515"/>
      <c r="J76" s="516" t="s">
        <v>399</v>
      </c>
      <c r="K76" s="516"/>
      <c r="L76" s="516"/>
      <c r="M76" s="516"/>
      <c r="N76" s="516"/>
      <c r="O76" s="517"/>
    </row>
    <row r="77" spans="1:15" s="8" customFormat="1" ht="84.75" customHeight="1" thickBot="1" x14ac:dyDescent="0.3">
      <c r="A77" s="171" t="s">
        <v>245</v>
      </c>
      <c r="B77" s="141" t="s">
        <v>209</v>
      </c>
      <c r="C77" s="140" t="s">
        <v>101</v>
      </c>
      <c r="D77" s="133">
        <v>5</v>
      </c>
      <c r="E77" s="283" t="s">
        <v>210</v>
      </c>
      <c r="H77" s="518" t="s">
        <v>364</v>
      </c>
      <c r="I77" s="519"/>
      <c r="J77" s="519"/>
      <c r="K77" s="519"/>
      <c r="L77" s="519"/>
      <c r="M77" s="519"/>
      <c r="N77" s="519"/>
      <c r="O77" s="520"/>
    </row>
    <row r="78" spans="1:15" s="8" customFormat="1" ht="162.75" customHeight="1" x14ac:dyDescent="0.25">
      <c r="A78" s="171" t="s">
        <v>246</v>
      </c>
      <c r="B78" s="145" t="s">
        <v>215</v>
      </c>
      <c r="C78" s="140" t="s">
        <v>101</v>
      </c>
      <c r="D78" s="133">
        <v>5</v>
      </c>
      <c r="E78" s="283" t="s">
        <v>217</v>
      </c>
      <c r="H78" s="294" t="s">
        <v>400</v>
      </c>
      <c r="I78" s="295"/>
      <c r="J78" s="295"/>
      <c r="K78" s="305"/>
      <c r="L78" s="305"/>
      <c r="M78" s="305"/>
      <c r="N78" s="305"/>
      <c r="O78" s="306"/>
    </row>
    <row r="79" spans="1:15" s="8" customFormat="1" ht="58.5" customHeight="1" x14ac:dyDescent="0.25">
      <c r="A79" s="171" t="s">
        <v>247</v>
      </c>
      <c r="B79" s="147" t="s">
        <v>218</v>
      </c>
      <c r="C79" s="140" t="s">
        <v>101</v>
      </c>
      <c r="D79" s="133">
        <v>2</v>
      </c>
      <c r="E79" s="283" t="s">
        <v>219</v>
      </c>
      <c r="H79" s="307" t="s">
        <v>369</v>
      </c>
      <c r="I79" s="308">
        <v>69</v>
      </c>
      <c r="J79" s="309" t="s">
        <v>370</v>
      </c>
      <c r="K79" s="309"/>
      <c r="L79" s="309"/>
      <c r="M79" s="309"/>
      <c r="N79" s="309"/>
      <c r="O79" s="310"/>
    </row>
    <row r="80" spans="1:15" s="8" customFormat="1" ht="58.5" customHeight="1" x14ac:dyDescent="0.25">
      <c r="A80" s="171" t="s">
        <v>248</v>
      </c>
      <c r="B80" s="141" t="s">
        <v>120</v>
      </c>
      <c r="C80" s="135" t="s">
        <v>101</v>
      </c>
      <c r="D80" s="133">
        <v>3</v>
      </c>
      <c r="E80" s="283" t="s">
        <v>193</v>
      </c>
      <c r="H80" s="510" t="s">
        <v>371</v>
      </c>
      <c r="I80" s="511"/>
      <c r="J80" s="511"/>
      <c r="K80" s="308">
        <v>15</v>
      </c>
      <c r="L80" s="308"/>
      <c r="M80" s="308"/>
      <c r="N80" s="308"/>
      <c r="O80" s="311"/>
    </row>
    <row r="81" spans="1:15" s="8" customFormat="1" ht="51" customHeight="1" x14ac:dyDescent="0.25">
      <c r="A81" s="171" t="s">
        <v>249</v>
      </c>
      <c r="B81" s="138" t="s">
        <v>106</v>
      </c>
      <c r="C81" s="135" t="s">
        <v>101</v>
      </c>
      <c r="D81" s="133">
        <v>3</v>
      </c>
      <c r="E81" s="285" t="s">
        <v>309</v>
      </c>
      <c r="H81" s="510" t="s">
        <v>372</v>
      </c>
      <c r="I81" s="511"/>
      <c r="J81" s="511"/>
      <c r="K81" s="511"/>
      <c r="L81" s="308">
        <v>3</v>
      </c>
      <c r="M81" s="308"/>
      <c r="N81" s="308"/>
      <c r="O81" s="311"/>
    </row>
    <row r="82" spans="1:15" s="8" customFormat="1" ht="69" customHeight="1" thickBot="1" x14ac:dyDescent="0.3">
      <c r="A82" s="171" t="s">
        <v>250</v>
      </c>
      <c r="B82" s="138" t="s">
        <v>175</v>
      </c>
      <c r="C82" s="135" t="s">
        <v>101</v>
      </c>
      <c r="D82" s="136">
        <v>15</v>
      </c>
      <c r="E82" s="283" t="s">
        <v>273</v>
      </c>
      <c r="H82" s="514" t="s">
        <v>373</v>
      </c>
      <c r="I82" s="515"/>
      <c r="J82" s="516" t="s">
        <v>397</v>
      </c>
      <c r="K82" s="516"/>
      <c r="L82" s="516"/>
      <c r="M82" s="516"/>
      <c r="N82" s="516"/>
      <c r="O82" s="517"/>
    </row>
    <row r="83" spans="1:15" s="8" customFormat="1" ht="60.75" customHeight="1" x14ac:dyDescent="0.25">
      <c r="A83" s="171" t="s">
        <v>251</v>
      </c>
      <c r="B83" s="138" t="s">
        <v>135</v>
      </c>
      <c r="C83" s="135" t="s">
        <v>101</v>
      </c>
      <c r="D83" s="136">
        <v>15</v>
      </c>
      <c r="E83" s="283" t="s">
        <v>274</v>
      </c>
      <c r="H83" s="294" t="s">
        <v>401</v>
      </c>
      <c r="I83" s="295"/>
      <c r="J83" s="295"/>
      <c r="K83" s="305"/>
      <c r="L83" s="305"/>
      <c r="M83" s="305"/>
      <c r="N83" s="305"/>
      <c r="O83" s="306"/>
    </row>
    <row r="84" spans="1:15" s="8" customFormat="1" ht="75" customHeight="1" x14ac:dyDescent="0.25">
      <c r="A84" s="171" t="s">
        <v>252</v>
      </c>
      <c r="B84" s="162" t="s">
        <v>105</v>
      </c>
      <c r="C84" s="140" t="s">
        <v>101</v>
      </c>
      <c r="D84" s="151">
        <v>25</v>
      </c>
      <c r="E84" s="283" t="s">
        <v>297</v>
      </c>
      <c r="H84" s="307" t="s">
        <v>369</v>
      </c>
      <c r="I84" s="308">
        <v>49</v>
      </c>
      <c r="J84" s="309" t="s">
        <v>370</v>
      </c>
      <c r="K84" s="309"/>
      <c r="L84" s="309"/>
      <c r="M84" s="309"/>
      <c r="N84" s="309"/>
      <c r="O84" s="310"/>
    </row>
    <row r="85" spans="1:15" s="8" customFormat="1" ht="97.5" customHeight="1" x14ac:dyDescent="0.25">
      <c r="A85" s="171" t="s">
        <v>253</v>
      </c>
      <c r="B85" s="141" t="s">
        <v>110</v>
      </c>
      <c r="C85" s="135" t="s">
        <v>161</v>
      </c>
      <c r="D85" s="133">
        <v>680.17</v>
      </c>
      <c r="E85" s="286" t="s">
        <v>298</v>
      </c>
      <c r="H85" s="510" t="s">
        <v>371</v>
      </c>
      <c r="I85" s="511"/>
      <c r="J85" s="511"/>
      <c r="K85" s="308">
        <v>7</v>
      </c>
      <c r="L85" s="308"/>
      <c r="M85" s="308"/>
      <c r="N85" s="308"/>
      <c r="O85" s="311"/>
    </row>
    <row r="86" spans="1:15" s="8" customFormat="1" ht="51" customHeight="1" x14ac:dyDescent="0.25">
      <c r="A86" s="171" t="s">
        <v>254</v>
      </c>
      <c r="B86" s="141" t="s">
        <v>104</v>
      </c>
      <c r="C86" s="135" t="s">
        <v>161</v>
      </c>
      <c r="D86" s="133">
        <v>680.17</v>
      </c>
      <c r="E86" s="283" t="s">
        <v>299</v>
      </c>
      <c r="H86" s="510" t="s">
        <v>372</v>
      </c>
      <c r="I86" s="511"/>
      <c r="J86" s="511"/>
      <c r="K86" s="511"/>
      <c r="L86" s="308">
        <v>7</v>
      </c>
      <c r="M86" s="308"/>
      <c r="N86" s="308"/>
      <c r="O86" s="311"/>
    </row>
    <row r="87" spans="1:15" s="8" customFormat="1" ht="92.25" customHeight="1" thickBot="1" x14ac:dyDescent="0.3">
      <c r="A87" s="171" t="s">
        <v>255</v>
      </c>
      <c r="B87" s="141" t="s">
        <v>109</v>
      </c>
      <c r="C87" s="135" t="s">
        <v>161</v>
      </c>
      <c r="D87" s="133">
        <v>680.17</v>
      </c>
      <c r="E87" s="283" t="s">
        <v>300</v>
      </c>
      <c r="H87" s="514" t="s">
        <v>373</v>
      </c>
      <c r="I87" s="515"/>
      <c r="J87" s="516" t="s">
        <v>389</v>
      </c>
      <c r="K87" s="516"/>
      <c r="L87" s="516"/>
      <c r="M87" s="516"/>
      <c r="N87" s="516"/>
      <c r="O87" s="517"/>
    </row>
    <row r="88" spans="1:15" s="8" customFormat="1" ht="90" customHeight="1" x14ac:dyDescent="0.25">
      <c r="A88" s="171" t="s">
        <v>256</v>
      </c>
      <c r="B88" s="139" t="s">
        <v>143</v>
      </c>
      <c r="C88" s="135" t="s">
        <v>117</v>
      </c>
      <c r="D88" s="133">
        <v>100</v>
      </c>
      <c r="E88" s="283" t="s">
        <v>310</v>
      </c>
      <c r="H88" s="294" t="s">
        <v>402</v>
      </c>
      <c r="I88" s="295"/>
      <c r="J88" s="295"/>
      <c r="K88" s="305"/>
      <c r="L88" s="305"/>
      <c r="M88" s="305"/>
      <c r="N88" s="305"/>
      <c r="O88" s="306"/>
    </row>
    <row r="89" spans="1:15" s="8" customFormat="1" ht="93" customHeight="1" x14ac:dyDescent="0.25">
      <c r="A89" s="171" t="s">
        <v>257</v>
      </c>
      <c r="B89" s="141" t="s">
        <v>114</v>
      </c>
      <c r="C89" s="135" t="s">
        <v>101</v>
      </c>
      <c r="D89" s="133">
        <v>40</v>
      </c>
      <c r="E89" s="283" t="s">
        <v>311</v>
      </c>
      <c r="H89" s="307" t="s">
        <v>369</v>
      </c>
      <c r="I89" s="308">
        <v>109</v>
      </c>
      <c r="J89" s="309" t="s">
        <v>370</v>
      </c>
      <c r="K89" s="309"/>
      <c r="L89" s="309"/>
      <c r="M89" s="309"/>
      <c r="N89" s="309"/>
      <c r="O89" s="310"/>
    </row>
    <row r="90" spans="1:15" s="8" customFormat="1" ht="44.25" customHeight="1" x14ac:dyDescent="0.2">
      <c r="A90" s="171" t="s">
        <v>259</v>
      </c>
      <c r="B90" s="163" t="s">
        <v>139</v>
      </c>
      <c r="C90" s="164" t="s">
        <v>101</v>
      </c>
      <c r="D90" s="165">
        <v>32</v>
      </c>
      <c r="E90" s="283" t="s">
        <v>214</v>
      </c>
      <c r="H90" s="510" t="s">
        <v>371</v>
      </c>
      <c r="I90" s="511"/>
      <c r="J90" s="511"/>
      <c r="K90" s="308">
        <v>70</v>
      </c>
      <c r="L90" s="308"/>
      <c r="M90" s="308"/>
      <c r="N90" s="308"/>
      <c r="O90" s="311"/>
    </row>
    <row r="91" spans="1:15" s="8" customFormat="1" ht="130.5" customHeight="1" x14ac:dyDescent="0.25">
      <c r="A91" s="171" t="s">
        <v>258</v>
      </c>
      <c r="B91" s="139" t="s">
        <v>154</v>
      </c>
      <c r="C91" s="140" t="s">
        <v>101</v>
      </c>
      <c r="D91" s="151">
        <v>10</v>
      </c>
      <c r="E91" s="283" t="s">
        <v>312</v>
      </c>
      <c r="H91" s="510" t="s">
        <v>372</v>
      </c>
      <c r="I91" s="511"/>
      <c r="J91" s="511"/>
      <c r="K91" s="511"/>
      <c r="L91" s="308">
        <v>2</v>
      </c>
      <c r="M91" s="308"/>
      <c r="N91" s="308"/>
      <c r="O91" s="311"/>
    </row>
    <row r="92" spans="1:15" s="8" customFormat="1" ht="68.25" customHeight="1" thickBot="1" x14ac:dyDescent="0.3">
      <c r="A92" s="171" t="s">
        <v>260</v>
      </c>
      <c r="B92" s="141" t="s">
        <v>125</v>
      </c>
      <c r="C92" s="135" t="s">
        <v>101</v>
      </c>
      <c r="D92" s="133">
        <v>2</v>
      </c>
      <c r="E92" s="283" t="s">
        <v>313</v>
      </c>
      <c r="H92" s="514" t="s">
        <v>373</v>
      </c>
      <c r="I92" s="515"/>
      <c r="J92" s="516" t="s">
        <v>403</v>
      </c>
      <c r="K92" s="516"/>
      <c r="L92" s="516"/>
      <c r="M92" s="516"/>
      <c r="N92" s="516"/>
      <c r="O92" s="517"/>
    </row>
    <row r="93" spans="1:15" s="8" customFormat="1" ht="71.25" customHeight="1" x14ac:dyDescent="0.25">
      <c r="A93" s="171" t="s">
        <v>261</v>
      </c>
      <c r="B93" s="138" t="s">
        <v>147</v>
      </c>
      <c r="C93" s="135" t="s">
        <v>264</v>
      </c>
      <c r="D93" s="133">
        <v>4</v>
      </c>
      <c r="E93" s="283" t="s">
        <v>366</v>
      </c>
      <c r="H93" s="294" t="s">
        <v>404</v>
      </c>
      <c r="I93" s="295"/>
      <c r="J93" s="295"/>
      <c r="K93" s="305"/>
      <c r="L93" s="305"/>
      <c r="M93" s="305"/>
      <c r="N93" s="305"/>
      <c r="O93" s="306"/>
    </row>
    <row r="94" spans="1:15" s="8" customFormat="1" ht="78" customHeight="1" x14ac:dyDescent="0.25">
      <c r="A94" s="171" t="s">
        <v>262</v>
      </c>
      <c r="B94" s="141" t="s">
        <v>122</v>
      </c>
      <c r="C94" s="135" t="s">
        <v>117</v>
      </c>
      <c r="D94" s="133">
        <v>100</v>
      </c>
      <c r="E94" s="283" t="s">
        <v>197</v>
      </c>
      <c r="H94" s="307" t="s">
        <v>369</v>
      </c>
      <c r="I94" s="308">
        <v>23</v>
      </c>
      <c r="J94" s="309" t="s">
        <v>370</v>
      </c>
      <c r="K94" s="309"/>
      <c r="L94" s="309"/>
      <c r="M94" s="309"/>
      <c r="N94" s="309"/>
      <c r="O94" s="310"/>
    </row>
    <row r="95" spans="1:15" s="8" customFormat="1" ht="84" customHeight="1" x14ac:dyDescent="0.25">
      <c r="A95" s="171" t="s">
        <v>263</v>
      </c>
      <c r="B95" s="141" t="s">
        <v>123</v>
      </c>
      <c r="C95" s="135" t="s">
        <v>101</v>
      </c>
      <c r="D95" s="133">
        <v>6</v>
      </c>
      <c r="E95" s="283" t="s">
        <v>199</v>
      </c>
      <c r="H95" s="510" t="s">
        <v>371</v>
      </c>
      <c r="I95" s="511"/>
      <c r="J95" s="511"/>
      <c r="K95" s="308">
        <v>4</v>
      </c>
      <c r="L95" s="308"/>
      <c r="M95" s="308"/>
      <c r="N95" s="308"/>
      <c r="O95" s="311"/>
    </row>
    <row r="96" spans="1:15" s="8" customFormat="1" ht="78.75" customHeight="1" x14ac:dyDescent="0.25">
      <c r="A96" s="171" t="s">
        <v>275</v>
      </c>
      <c r="B96" s="141" t="s">
        <v>124</v>
      </c>
      <c r="C96" s="135" t="s">
        <v>101</v>
      </c>
      <c r="D96" s="133">
        <v>6</v>
      </c>
      <c r="E96" s="283" t="s">
        <v>199</v>
      </c>
      <c r="H96" s="510" t="s">
        <v>372</v>
      </c>
      <c r="I96" s="511"/>
      <c r="J96" s="511"/>
      <c r="K96" s="511"/>
      <c r="L96" s="308">
        <v>0</v>
      </c>
      <c r="M96" s="308"/>
      <c r="N96" s="308"/>
      <c r="O96" s="311"/>
    </row>
    <row r="97" spans="1:15" s="8" customFormat="1" ht="73.5" customHeight="1" thickBot="1" x14ac:dyDescent="0.3">
      <c r="A97" s="171" t="s">
        <v>276</v>
      </c>
      <c r="B97" s="141" t="s">
        <v>148</v>
      </c>
      <c r="C97" s="135" t="s">
        <v>101</v>
      </c>
      <c r="D97" s="135">
        <v>2</v>
      </c>
      <c r="E97" s="283" t="s">
        <v>315</v>
      </c>
      <c r="H97" s="514" t="s">
        <v>373</v>
      </c>
      <c r="I97" s="515"/>
      <c r="J97" s="516" t="s">
        <v>405</v>
      </c>
      <c r="K97" s="516"/>
      <c r="L97" s="516"/>
      <c r="M97" s="516"/>
      <c r="N97" s="516"/>
      <c r="O97" s="517"/>
    </row>
    <row r="98" spans="1:15" s="8" customFormat="1" ht="66.75" customHeight="1" x14ac:dyDescent="0.25">
      <c r="A98" s="171" t="s">
        <v>277</v>
      </c>
      <c r="B98" s="132" t="s">
        <v>137</v>
      </c>
      <c r="C98" s="135" t="s">
        <v>161</v>
      </c>
      <c r="D98" s="133">
        <v>10</v>
      </c>
      <c r="E98" s="283" t="s">
        <v>176</v>
      </c>
      <c r="H98" s="294" t="s">
        <v>386</v>
      </c>
      <c r="I98" s="295"/>
      <c r="J98" s="295"/>
      <c r="K98" s="305"/>
      <c r="L98" s="305"/>
      <c r="M98" s="305"/>
      <c r="N98" s="305"/>
      <c r="O98" s="306"/>
    </row>
    <row r="99" spans="1:15" s="8" customFormat="1" ht="76.5" customHeight="1" x14ac:dyDescent="0.25">
      <c r="A99" s="171" t="s">
        <v>278</v>
      </c>
      <c r="B99" s="141" t="s">
        <v>325</v>
      </c>
      <c r="C99" s="135" t="s">
        <v>326</v>
      </c>
      <c r="D99" s="133">
        <v>300</v>
      </c>
      <c r="E99" s="283" t="s">
        <v>367</v>
      </c>
      <c r="H99" s="307" t="s">
        <v>369</v>
      </c>
      <c r="I99" s="308">
        <v>23</v>
      </c>
      <c r="J99" s="309" t="s">
        <v>370</v>
      </c>
      <c r="K99" s="309"/>
      <c r="L99" s="309"/>
      <c r="M99" s="309"/>
      <c r="N99" s="309"/>
      <c r="O99" s="310"/>
    </row>
    <row r="100" spans="1:15" s="8" customFormat="1" ht="61.5" customHeight="1" x14ac:dyDescent="0.25">
      <c r="A100" s="171" t="s">
        <v>278</v>
      </c>
      <c r="B100" s="139" t="s">
        <v>293</v>
      </c>
      <c r="C100" s="135" t="s">
        <v>117</v>
      </c>
      <c r="D100" s="133">
        <v>9</v>
      </c>
      <c r="E100" s="283" t="s">
        <v>301</v>
      </c>
      <c r="H100" s="510" t="s">
        <v>371</v>
      </c>
      <c r="I100" s="511"/>
      <c r="J100" s="511"/>
      <c r="K100" s="308">
        <v>10</v>
      </c>
      <c r="L100" s="308"/>
      <c r="M100" s="308"/>
      <c r="N100" s="308"/>
      <c r="O100" s="311"/>
    </row>
    <row r="101" spans="1:15" s="8" customFormat="1" ht="73.5" customHeight="1" x14ac:dyDescent="0.25">
      <c r="A101" s="171" t="s">
        <v>289</v>
      </c>
      <c r="B101" s="138" t="s">
        <v>153</v>
      </c>
      <c r="C101" s="135" t="s">
        <v>101</v>
      </c>
      <c r="D101" s="135">
        <v>1</v>
      </c>
      <c r="E101" s="558" t="s">
        <v>283</v>
      </c>
      <c r="H101" s="510" t="s">
        <v>372</v>
      </c>
      <c r="I101" s="511"/>
      <c r="J101" s="511"/>
      <c r="K101" s="511"/>
      <c r="L101" s="308">
        <v>5</v>
      </c>
      <c r="M101" s="308"/>
      <c r="N101" s="308"/>
      <c r="O101" s="311"/>
    </row>
    <row r="102" spans="1:15" s="8" customFormat="1" ht="78.75" customHeight="1" thickBot="1" x14ac:dyDescent="0.3">
      <c r="A102" s="171" t="s">
        <v>290</v>
      </c>
      <c r="B102" s="138" t="s">
        <v>149</v>
      </c>
      <c r="C102" s="135" t="s">
        <v>101</v>
      </c>
      <c r="D102" s="135">
        <v>4</v>
      </c>
      <c r="E102" s="558"/>
      <c r="H102" s="510" t="s">
        <v>373</v>
      </c>
      <c r="I102" s="511"/>
      <c r="J102" s="512" t="s">
        <v>406</v>
      </c>
      <c r="K102" s="512"/>
      <c r="L102" s="512"/>
      <c r="M102" s="512"/>
      <c r="N102" s="512"/>
      <c r="O102" s="513"/>
    </row>
    <row r="103" spans="1:15" s="8" customFormat="1" ht="78" customHeight="1" x14ac:dyDescent="0.25">
      <c r="A103" s="171" t="s">
        <v>291</v>
      </c>
      <c r="B103" s="141" t="s">
        <v>151</v>
      </c>
      <c r="C103" s="135" t="s">
        <v>101</v>
      </c>
      <c r="D103" s="135">
        <v>1</v>
      </c>
      <c r="E103" s="558"/>
      <c r="H103" s="294" t="s">
        <v>407</v>
      </c>
      <c r="I103" s="295"/>
      <c r="J103" s="295"/>
      <c r="K103" s="305"/>
      <c r="L103" s="305"/>
      <c r="M103" s="305"/>
      <c r="N103" s="305"/>
      <c r="O103" s="306"/>
    </row>
    <row r="104" spans="1:15" s="8" customFormat="1" ht="69" customHeight="1" x14ac:dyDescent="0.25">
      <c r="A104" s="171" t="s">
        <v>292</v>
      </c>
      <c r="B104" s="138" t="s">
        <v>150</v>
      </c>
      <c r="C104" s="135" t="s">
        <v>101</v>
      </c>
      <c r="D104" s="135">
        <v>2</v>
      </c>
      <c r="E104" s="558"/>
      <c r="H104" s="307" t="s">
        <v>369</v>
      </c>
      <c r="I104" s="308">
        <v>82</v>
      </c>
      <c r="J104" s="309" t="s">
        <v>370</v>
      </c>
      <c r="K104" s="309"/>
      <c r="L104" s="309"/>
      <c r="M104" s="309"/>
      <c r="N104" s="309"/>
      <c r="O104" s="310"/>
    </row>
    <row r="105" spans="1:15" s="8" customFormat="1" ht="78" customHeight="1" thickBot="1" x14ac:dyDescent="0.3">
      <c r="A105" s="174" t="s">
        <v>296</v>
      </c>
      <c r="B105" s="156" t="s">
        <v>152</v>
      </c>
      <c r="C105" s="157" t="s">
        <v>101</v>
      </c>
      <c r="D105" s="157">
        <v>5</v>
      </c>
      <c r="E105" s="559"/>
      <c r="H105" s="510" t="s">
        <v>371</v>
      </c>
      <c r="I105" s="511"/>
      <c r="J105" s="511"/>
      <c r="K105" s="308">
        <v>8</v>
      </c>
      <c r="L105" s="308"/>
      <c r="M105" s="308"/>
      <c r="N105" s="308"/>
      <c r="O105" s="311"/>
    </row>
    <row r="106" spans="1:15" ht="92.25" customHeight="1" thickBot="1" x14ac:dyDescent="0.3">
      <c r="A106" s="544" t="s">
        <v>265</v>
      </c>
      <c r="B106" s="545"/>
      <c r="C106" s="545"/>
      <c r="D106" s="545"/>
      <c r="E106" s="546"/>
      <c r="H106" s="510" t="s">
        <v>372</v>
      </c>
      <c r="I106" s="511"/>
      <c r="J106" s="511"/>
      <c r="K106" s="511"/>
      <c r="L106" s="308">
        <v>8</v>
      </c>
      <c r="M106" s="308"/>
      <c r="N106" s="308"/>
      <c r="O106" s="311"/>
    </row>
    <row r="107" spans="1:15" ht="15.75" customHeight="1" x14ac:dyDescent="0.25">
      <c r="A107" s="391"/>
      <c r="B107" s="391"/>
      <c r="C107" s="391"/>
      <c r="D107" s="391"/>
      <c r="E107" s="391"/>
      <c r="H107" s="510" t="s">
        <v>373</v>
      </c>
      <c r="I107" s="511"/>
      <c r="J107" s="512" t="s">
        <v>408</v>
      </c>
      <c r="K107" s="512"/>
      <c r="L107" s="512"/>
      <c r="M107" s="512"/>
      <c r="N107" s="512"/>
      <c r="O107" s="513"/>
    </row>
    <row r="108" spans="1:15" x14ac:dyDescent="0.25">
      <c r="H108" s="297"/>
      <c r="I108" s="298"/>
      <c r="J108" s="512"/>
      <c r="K108" s="512"/>
      <c r="L108" s="512"/>
      <c r="M108" s="512"/>
      <c r="N108" s="512"/>
      <c r="O108" s="513"/>
    </row>
    <row r="109" spans="1:15" ht="16.5" thickBot="1" x14ac:dyDescent="0.3">
      <c r="H109" s="312"/>
      <c r="I109" s="313"/>
      <c r="J109" s="313"/>
      <c r="K109" s="313"/>
      <c r="L109" s="313"/>
      <c r="M109" s="313"/>
      <c r="N109" s="313"/>
      <c r="O109" s="314"/>
    </row>
    <row r="110" spans="1:15" x14ac:dyDescent="0.25">
      <c r="H110" s="294" t="s">
        <v>409</v>
      </c>
      <c r="I110" s="295"/>
      <c r="J110" s="295"/>
      <c r="K110" s="305"/>
      <c r="L110" s="305"/>
      <c r="M110" s="305"/>
      <c r="N110" s="305"/>
      <c r="O110" s="306"/>
    </row>
    <row r="111" spans="1:15" x14ac:dyDescent="0.25">
      <c r="H111" s="307" t="s">
        <v>369</v>
      </c>
      <c r="I111" s="308">
        <v>22</v>
      </c>
      <c r="J111" s="309" t="s">
        <v>370</v>
      </c>
      <c r="K111" s="309"/>
      <c r="L111" s="309"/>
      <c r="M111" s="309"/>
      <c r="N111" s="309"/>
      <c r="O111" s="310"/>
    </row>
    <row r="112" spans="1:15" x14ac:dyDescent="0.25">
      <c r="H112" s="510" t="s">
        <v>371</v>
      </c>
      <c r="I112" s="511"/>
      <c r="J112" s="511"/>
      <c r="K112" s="308">
        <v>2</v>
      </c>
      <c r="L112" s="308"/>
      <c r="M112" s="308"/>
      <c r="N112" s="308"/>
      <c r="O112" s="311"/>
    </row>
    <row r="113" spans="8:15" x14ac:dyDescent="0.25">
      <c r="H113" s="510" t="s">
        <v>372</v>
      </c>
      <c r="I113" s="511"/>
      <c r="J113" s="511"/>
      <c r="K113" s="511"/>
      <c r="L113" s="308">
        <v>0</v>
      </c>
      <c r="M113" s="308"/>
      <c r="N113" s="308"/>
      <c r="O113" s="311"/>
    </row>
    <row r="114" spans="8:15" x14ac:dyDescent="0.25">
      <c r="H114" s="510" t="s">
        <v>373</v>
      </c>
      <c r="I114" s="511"/>
      <c r="J114" s="512" t="s">
        <v>410</v>
      </c>
      <c r="K114" s="512"/>
      <c r="L114" s="512"/>
      <c r="M114" s="512"/>
      <c r="N114" s="512"/>
      <c r="O114" s="513"/>
    </row>
    <row r="115" spans="8:15" x14ac:dyDescent="0.25">
      <c r="H115" s="297"/>
      <c r="I115" s="298"/>
      <c r="J115" s="512"/>
      <c r="K115" s="512"/>
      <c r="L115" s="512"/>
      <c r="M115" s="512"/>
      <c r="N115" s="512"/>
      <c r="O115" s="513"/>
    </row>
    <row r="116" spans="8:15" ht="16.5" thickBot="1" x14ac:dyDescent="0.3">
      <c r="H116" s="312"/>
      <c r="I116" s="313"/>
      <c r="J116" s="313"/>
      <c r="K116" s="313"/>
      <c r="L116" s="313"/>
      <c r="M116" s="313"/>
      <c r="N116" s="313"/>
      <c r="O116" s="314"/>
    </row>
    <row r="117" spans="8:15" x14ac:dyDescent="0.25">
      <c r="H117" s="294" t="s">
        <v>411</v>
      </c>
      <c r="I117" s="295"/>
      <c r="J117" s="295"/>
      <c r="K117" s="305"/>
      <c r="L117" s="305"/>
      <c r="M117" s="305"/>
      <c r="N117" s="305"/>
      <c r="O117" s="306"/>
    </row>
    <row r="118" spans="8:15" x14ac:dyDescent="0.25">
      <c r="H118" s="307" t="s">
        <v>369</v>
      </c>
      <c r="I118" s="308">
        <v>62</v>
      </c>
      <c r="J118" s="309" t="s">
        <v>370</v>
      </c>
      <c r="K118" s="309"/>
      <c r="L118" s="309"/>
      <c r="M118" s="309"/>
      <c r="N118" s="309"/>
      <c r="O118" s="310"/>
    </row>
    <row r="119" spans="8:15" x14ac:dyDescent="0.25">
      <c r="H119" s="510" t="s">
        <v>371</v>
      </c>
      <c r="I119" s="511"/>
      <c r="J119" s="511"/>
      <c r="K119" s="308">
        <v>12</v>
      </c>
      <c r="L119" s="308"/>
      <c r="M119" s="308"/>
      <c r="N119" s="308"/>
      <c r="O119" s="311"/>
    </row>
    <row r="120" spans="8:15" x14ac:dyDescent="0.25">
      <c r="H120" s="510" t="s">
        <v>372</v>
      </c>
      <c r="I120" s="511"/>
      <c r="J120" s="511"/>
      <c r="K120" s="511"/>
      <c r="L120" s="308">
        <v>12</v>
      </c>
      <c r="M120" s="308"/>
      <c r="N120" s="308"/>
      <c r="O120" s="311"/>
    </row>
    <row r="121" spans="8:15" x14ac:dyDescent="0.25">
      <c r="H121" s="510" t="s">
        <v>373</v>
      </c>
      <c r="I121" s="511"/>
      <c r="J121" s="512" t="s">
        <v>412</v>
      </c>
      <c r="K121" s="512"/>
      <c r="L121" s="512"/>
      <c r="M121" s="512"/>
      <c r="N121" s="512"/>
      <c r="O121" s="513"/>
    </row>
    <row r="122" spans="8:15" x14ac:dyDescent="0.25">
      <c r="H122" s="297"/>
      <c r="I122" s="298"/>
      <c r="J122" s="512"/>
      <c r="K122" s="512"/>
      <c r="L122" s="512"/>
      <c r="M122" s="512"/>
      <c r="N122" s="512"/>
      <c r="O122" s="513"/>
    </row>
    <row r="123" spans="8:15" ht="16.5" thickBot="1" x14ac:dyDescent="0.3">
      <c r="H123" s="312"/>
      <c r="I123" s="313"/>
      <c r="J123" s="313"/>
      <c r="K123" s="313"/>
      <c r="L123" s="313"/>
      <c r="M123" s="313"/>
      <c r="N123" s="313"/>
      <c r="O123" s="314"/>
    </row>
    <row r="124" spans="8:15" x14ac:dyDescent="0.25">
      <c r="H124" s="294" t="s">
        <v>413</v>
      </c>
      <c r="I124" s="295"/>
      <c r="J124" s="295"/>
      <c r="K124" s="305"/>
      <c r="L124" s="305"/>
      <c r="M124" s="305"/>
      <c r="N124" s="305"/>
      <c r="O124" s="306"/>
    </row>
    <row r="125" spans="8:15" x14ac:dyDescent="0.25">
      <c r="H125" s="307" t="s">
        <v>369</v>
      </c>
      <c r="I125" s="308">
        <v>9</v>
      </c>
      <c r="J125" s="309" t="s">
        <v>370</v>
      </c>
      <c r="K125" s="309"/>
      <c r="L125" s="309"/>
      <c r="M125" s="309"/>
      <c r="N125" s="309"/>
      <c r="O125" s="310"/>
    </row>
    <row r="126" spans="8:15" x14ac:dyDescent="0.25">
      <c r="H126" s="510" t="s">
        <v>371</v>
      </c>
      <c r="I126" s="511"/>
      <c r="J126" s="511"/>
      <c r="K126" s="308">
        <v>3</v>
      </c>
      <c r="L126" s="308"/>
      <c r="M126" s="308"/>
      <c r="N126" s="308"/>
      <c r="O126" s="311"/>
    </row>
    <row r="127" spans="8:15" x14ac:dyDescent="0.25">
      <c r="H127" s="510" t="s">
        <v>372</v>
      </c>
      <c r="I127" s="511"/>
      <c r="J127" s="511"/>
      <c r="K127" s="511"/>
      <c r="L127" s="308">
        <v>0</v>
      </c>
      <c r="M127" s="308"/>
      <c r="N127" s="308"/>
      <c r="O127" s="311"/>
    </row>
    <row r="128" spans="8:15" x14ac:dyDescent="0.25">
      <c r="H128" s="510" t="s">
        <v>373</v>
      </c>
      <c r="I128" s="511"/>
      <c r="J128" s="512" t="s">
        <v>393</v>
      </c>
      <c r="K128" s="512"/>
      <c r="L128" s="512"/>
      <c r="M128" s="512"/>
      <c r="N128" s="512"/>
      <c r="O128" s="513"/>
    </row>
    <row r="129" spans="8:15" x14ac:dyDescent="0.25">
      <c r="H129" s="297"/>
      <c r="I129" s="298"/>
      <c r="J129" s="512"/>
      <c r="K129" s="512"/>
      <c r="L129" s="512"/>
      <c r="M129" s="512"/>
      <c r="N129" s="512"/>
      <c r="O129" s="513"/>
    </row>
    <row r="130" spans="8:15" ht="16.5" thickBot="1" x14ac:dyDescent="0.3">
      <c r="H130" s="312"/>
      <c r="I130" s="313"/>
      <c r="J130" s="313"/>
      <c r="K130" s="313"/>
      <c r="L130" s="313"/>
      <c r="M130" s="313"/>
      <c r="N130" s="313"/>
      <c r="O130" s="314"/>
    </row>
  </sheetData>
  <mergeCells count="114">
    <mergeCell ref="A106:E106"/>
    <mergeCell ref="A107:E107"/>
    <mergeCell ref="A1:E4"/>
    <mergeCell ref="B62:E62"/>
    <mergeCell ref="E101:E105"/>
    <mergeCell ref="B17:E17"/>
    <mergeCell ref="E58:E61"/>
    <mergeCell ref="A5:E8"/>
    <mergeCell ref="A9:E10"/>
    <mergeCell ref="A11:E11"/>
    <mergeCell ref="B13:E13"/>
    <mergeCell ref="J16:O16"/>
    <mergeCell ref="H17:J17"/>
    <mergeCell ref="H19:J19"/>
    <mergeCell ref="H20:K20"/>
    <mergeCell ref="H1:O4"/>
    <mergeCell ref="H11:O11"/>
    <mergeCell ref="H10:O10"/>
    <mergeCell ref="H5:O5"/>
    <mergeCell ref="H6:O6"/>
    <mergeCell ref="H7:O7"/>
    <mergeCell ref="H8:O8"/>
    <mergeCell ref="H9:O9"/>
    <mergeCell ref="H25:K25"/>
    <mergeCell ref="H26:I26"/>
    <mergeCell ref="J26:O26"/>
    <mergeCell ref="H27:J27"/>
    <mergeCell ref="H29:J29"/>
    <mergeCell ref="H21:I21"/>
    <mergeCell ref="J21:O21"/>
    <mergeCell ref="H22:J22"/>
    <mergeCell ref="H24:J24"/>
    <mergeCell ref="H35:K35"/>
    <mergeCell ref="H36:I36"/>
    <mergeCell ref="J36:O36"/>
    <mergeCell ref="H37:J37"/>
    <mergeCell ref="H39:J39"/>
    <mergeCell ref="H30:K30"/>
    <mergeCell ref="H31:I31"/>
    <mergeCell ref="J31:O31"/>
    <mergeCell ref="H32:J32"/>
    <mergeCell ref="H34:J34"/>
    <mergeCell ref="H45:K45"/>
    <mergeCell ref="H46:I46"/>
    <mergeCell ref="J46:O46"/>
    <mergeCell ref="H47:J47"/>
    <mergeCell ref="H49:J49"/>
    <mergeCell ref="H40:K40"/>
    <mergeCell ref="H41:I41"/>
    <mergeCell ref="J41:O41"/>
    <mergeCell ref="H42:J42"/>
    <mergeCell ref="H44:J44"/>
    <mergeCell ref="H55:K55"/>
    <mergeCell ref="H56:I56"/>
    <mergeCell ref="J56:O56"/>
    <mergeCell ref="H57:J57"/>
    <mergeCell ref="H59:J59"/>
    <mergeCell ref="H50:K50"/>
    <mergeCell ref="H51:I51"/>
    <mergeCell ref="J51:O51"/>
    <mergeCell ref="H52:J52"/>
    <mergeCell ref="H54:J54"/>
    <mergeCell ref="H65:K65"/>
    <mergeCell ref="H66:I66"/>
    <mergeCell ref="J66:O66"/>
    <mergeCell ref="H69:J69"/>
    <mergeCell ref="H70:K70"/>
    <mergeCell ref="H60:K60"/>
    <mergeCell ref="H61:I61"/>
    <mergeCell ref="J61:O61"/>
    <mergeCell ref="H64:J64"/>
    <mergeCell ref="H77:O77"/>
    <mergeCell ref="H80:J80"/>
    <mergeCell ref="H81:K81"/>
    <mergeCell ref="H82:I82"/>
    <mergeCell ref="J82:O82"/>
    <mergeCell ref="H71:I71"/>
    <mergeCell ref="J71:O71"/>
    <mergeCell ref="H74:J74"/>
    <mergeCell ref="H75:K75"/>
    <mergeCell ref="H76:I76"/>
    <mergeCell ref="J76:O76"/>
    <mergeCell ref="H91:K91"/>
    <mergeCell ref="H92:I92"/>
    <mergeCell ref="J92:O92"/>
    <mergeCell ref="H95:J95"/>
    <mergeCell ref="H96:K96"/>
    <mergeCell ref="H85:J85"/>
    <mergeCell ref="H86:K86"/>
    <mergeCell ref="H87:I87"/>
    <mergeCell ref="J87:O87"/>
    <mergeCell ref="H90:J90"/>
    <mergeCell ref="H105:J105"/>
    <mergeCell ref="H106:K106"/>
    <mergeCell ref="H107:I107"/>
    <mergeCell ref="J107:O108"/>
    <mergeCell ref="H97:I97"/>
    <mergeCell ref="J97:O97"/>
    <mergeCell ref="H100:J100"/>
    <mergeCell ref="H101:K101"/>
    <mergeCell ref="H102:I102"/>
    <mergeCell ref="J102:O102"/>
    <mergeCell ref="H128:I128"/>
    <mergeCell ref="J128:O129"/>
    <mergeCell ref="H120:K120"/>
    <mergeCell ref="H121:I121"/>
    <mergeCell ref="J121:O122"/>
    <mergeCell ref="H126:J126"/>
    <mergeCell ref="H127:K127"/>
    <mergeCell ref="H112:J112"/>
    <mergeCell ref="H113:K113"/>
    <mergeCell ref="H114:I114"/>
    <mergeCell ref="J114:O115"/>
    <mergeCell ref="H119:J119"/>
  </mergeCells>
  <pageMargins left="0.51181102362204722" right="0.51181102362204722" top="0.78740157480314965" bottom="0.59055118110236227" header="0.31496062992125984" footer="0.31496062992125984"/>
  <pageSetup paperSize="9"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C09BC-9CBC-488A-A9AA-625A24124744}">
  <dimension ref="B1:K1"/>
  <sheetViews>
    <sheetView showGridLines="0" workbookViewId="0">
      <selection activeCell="P61" sqref="P61"/>
    </sheetView>
  </sheetViews>
  <sheetFormatPr defaultRowHeight="15" x14ac:dyDescent="0.25"/>
  <sheetData>
    <row r="1" spans="2:11" x14ac:dyDescent="0.25">
      <c r="B1" s="569" t="s">
        <v>330</v>
      </c>
      <c r="C1" s="569"/>
      <c r="D1" s="569"/>
      <c r="E1" s="569"/>
      <c r="F1" s="569"/>
      <c r="G1" s="569"/>
      <c r="H1" s="569"/>
      <c r="I1" s="569"/>
      <c r="J1" s="569"/>
      <c r="K1" s="569"/>
    </row>
  </sheetData>
  <mergeCells count="1">
    <mergeCell ref="B1:K1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7EA98-8A12-4F63-80D4-B7DDBE78250A}">
  <sheetPr>
    <pageSetUpPr fitToPage="1"/>
  </sheetPr>
  <dimension ref="A1:P98"/>
  <sheetViews>
    <sheetView showGridLines="0" zoomScale="90" zoomScaleNormal="90" workbookViewId="0">
      <selection activeCell="C24" sqref="C24"/>
    </sheetView>
  </sheetViews>
  <sheetFormatPr defaultColWidth="9.140625" defaultRowHeight="15.75" x14ac:dyDescent="0.25"/>
  <cols>
    <col min="1" max="1" width="57.140625" style="2" customWidth="1"/>
    <col min="2" max="2" width="14.28515625" style="207" customWidth="1"/>
    <col min="3" max="3" width="14" style="3" customWidth="1"/>
    <col min="4" max="4" width="14.7109375" style="6" customWidth="1"/>
    <col min="5" max="5" width="14.7109375" style="6" bestFit="1" customWidth="1"/>
    <col min="6" max="6" width="12.42578125" style="23" customWidth="1"/>
    <col min="7" max="7" width="15.28515625" style="6" customWidth="1"/>
    <col min="8" max="8" width="18.5703125" style="6" bestFit="1" customWidth="1"/>
    <col min="9" max="9" width="15.85546875" style="207" customWidth="1"/>
    <col min="10" max="10" width="14.5703125" style="207" customWidth="1"/>
    <col min="11" max="11" width="14.140625" style="207" customWidth="1"/>
    <col min="12" max="14" width="9.140625" style="207"/>
    <col min="15" max="15" width="13.28515625" style="207" customWidth="1"/>
    <col min="16" max="16" width="16.5703125" style="207" customWidth="1"/>
    <col min="17" max="16384" width="9.140625" style="207"/>
  </cols>
  <sheetData>
    <row r="1" spans="1:16" x14ac:dyDescent="0.25">
      <c r="A1" s="418" t="s">
        <v>46</v>
      </c>
      <c r="B1" s="419"/>
      <c r="C1" s="419"/>
      <c r="D1" s="419"/>
      <c r="E1" s="419"/>
      <c r="F1" s="419"/>
      <c r="G1" s="419"/>
      <c r="H1" s="420"/>
    </row>
    <row r="2" spans="1:16" x14ac:dyDescent="0.25">
      <c r="A2" s="334"/>
      <c r="B2" s="335"/>
      <c r="C2" s="335"/>
      <c r="D2" s="335"/>
      <c r="E2" s="335"/>
      <c r="F2" s="335"/>
      <c r="G2" s="335"/>
      <c r="H2" s="421"/>
    </row>
    <row r="3" spans="1:16" x14ac:dyDescent="0.25">
      <c r="A3" s="334"/>
      <c r="B3" s="335"/>
      <c r="C3" s="335"/>
      <c r="D3" s="335"/>
      <c r="E3" s="335"/>
      <c r="F3" s="335"/>
      <c r="G3" s="335"/>
      <c r="H3" s="421"/>
    </row>
    <row r="4" spans="1:16" ht="16.5" thickBot="1" x14ac:dyDescent="0.3">
      <c r="A4" s="337"/>
      <c r="B4" s="338"/>
      <c r="C4" s="338"/>
      <c r="D4" s="338"/>
      <c r="E4" s="338"/>
      <c r="F4" s="338"/>
      <c r="G4" s="338"/>
      <c r="H4" s="422"/>
    </row>
    <row r="5" spans="1:16" ht="27.6" customHeight="1" thickTop="1" thickBot="1" x14ac:dyDescent="0.3">
      <c r="A5" s="360"/>
      <c r="B5" s="360"/>
      <c r="C5" s="360"/>
      <c r="D5" s="360"/>
      <c r="E5" s="360"/>
      <c r="F5" s="360"/>
      <c r="G5" s="360"/>
      <c r="H5" s="361"/>
      <c r="M5" s="570" t="s">
        <v>335</v>
      </c>
      <c r="N5" s="571"/>
      <c r="O5" s="571"/>
      <c r="P5" s="572"/>
    </row>
    <row r="6" spans="1:16" s="5" customFormat="1" ht="48" thickBot="1" x14ac:dyDescent="0.3">
      <c r="A6" s="242" t="s">
        <v>1</v>
      </c>
      <c r="B6" s="243" t="s">
        <v>2</v>
      </c>
      <c r="C6" s="244" t="s">
        <v>11</v>
      </c>
      <c r="D6" s="245" t="s">
        <v>59</v>
      </c>
      <c r="E6" s="245" t="s">
        <v>58</v>
      </c>
      <c r="F6" s="246" t="s">
        <v>45</v>
      </c>
      <c r="G6" s="245" t="s">
        <v>60</v>
      </c>
      <c r="H6" s="247" t="s">
        <v>61</v>
      </c>
      <c r="I6" s="248" t="s">
        <v>15</v>
      </c>
      <c r="J6" s="248" t="s">
        <v>333</v>
      </c>
      <c r="K6" s="249" t="s">
        <v>334</v>
      </c>
      <c r="M6" s="214" t="s">
        <v>336</v>
      </c>
      <c r="N6" s="214" t="s">
        <v>337</v>
      </c>
      <c r="O6" s="215" t="s">
        <v>338</v>
      </c>
      <c r="P6" s="215" t="s">
        <v>339</v>
      </c>
    </row>
    <row r="7" spans="1:16" s="8" customFormat="1" ht="67.5" customHeight="1" x14ac:dyDescent="0.25">
      <c r="A7" s="222" t="s">
        <v>152</v>
      </c>
      <c r="B7" s="166" t="s">
        <v>101</v>
      </c>
      <c r="C7" s="166">
        <v>7</v>
      </c>
      <c r="D7" s="154">
        <v>10466.75</v>
      </c>
      <c r="E7" s="154">
        <f t="shared" ref="E7:E38" si="0">D7*C7</f>
        <v>73267.25</v>
      </c>
      <c r="F7" s="169">
        <v>0.15</v>
      </c>
      <c r="G7" s="154">
        <f t="shared" ref="G7:G38" si="1">D7+(D7*F7)</f>
        <v>12036.762500000001</v>
      </c>
      <c r="H7" s="154">
        <f t="shared" ref="H7:H38" si="2">G7*C7</f>
        <v>84257.337500000009</v>
      </c>
      <c r="I7" s="223">
        <f>H7/$H$97</f>
        <v>0.15160689941595548</v>
      </c>
      <c r="J7" s="223">
        <f>I7</f>
        <v>0.15160689941595548</v>
      </c>
      <c r="K7" s="224" t="str">
        <f t="shared" ref="K7:K38" si="3">IF(J7&lt;=$N$7,"A",IF(J7&lt;=$N$8,"B","C"))</f>
        <v>A</v>
      </c>
      <c r="M7" s="216" t="s">
        <v>340</v>
      </c>
      <c r="N7" s="217">
        <v>0.7</v>
      </c>
      <c r="O7" s="218">
        <f>COUNTIF($K$7:$K$96,M7)/COUNTA($K$7:$K$96)</f>
        <v>0.12222222222222222</v>
      </c>
      <c r="P7" s="218">
        <f>SUMIF($K$7:$K$96,M7,$I$7:$I$96)</f>
        <v>0.68306127416860907</v>
      </c>
    </row>
    <row r="8" spans="1:16" s="8" customFormat="1" ht="44.25" customHeight="1" x14ac:dyDescent="0.25">
      <c r="A8" s="225" t="s">
        <v>152</v>
      </c>
      <c r="B8" s="135" t="s">
        <v>101</v>
      </c>
      <c r="C8" s="135">
        <v>6</v>
      </c>
      <c r="D8" s="134">
        <v>10466.75</v>
      </c>
      <c r="E8" s="134">
        <f t="shared" si="0"/>
        <v>62800.5</v>
      </c>
      <c r="F8" s="172">
        <v>0.15</v>
      </c>
      <c r="G8" s="134">
        <f t="shared" si="1"/>
        <v>12036.762500000001</v>
      </c>
      <c r="H8" s="134">
        <f t="shared" si="2"/>
        <v>72220.575000000012</v>
      </c>
      <c r="I8" s="213">
        <f t="shared" ref="I8:I71" si="4">H8/$H$97</f>
        <v>0.12994877092796187</v>
      </c>
      <c r="J8" s="213">
        <f>I8+J7</f>
        <v>0.28155567034391737</v>
      </c>
      <c r="K8" s="226" t="str">
        <f t="shared" si="3"/>
        <v>A</v>
      </c>
      <c r="M8" s="216" t="s">
        <v>341</v>
      </c>
      <c r="N8" s="217">
        <v>0.9</v>
      </c>
      <c r="O8" s="218">
        <f t="shared" ref="O8:O9" si="5">COUNTIF($K$7:$K$96,M8)/COUNTA($K$7:$K$96)</f>
        <v>0.17777777777777778</v>
      </c>
      <c r="P8" s="218">
        <f t="shared" ref="P8:P9" si="6">SUMIF($K$7:$K$96,M8,$I$7:$I$96)</f>
        <v>0.21346308695371566</v>
      </c>
    </row>
    <row r="9" spans="1:16" s="8" customFormat="1" ht="47.25" customHeight="1" x14ac:dyDescent="0.25">
      <c r="A9" s="227" t="s">
        <v>112</v>
      </c>
      <c r="B9" s="135" t="s">
        <v>161</v>
      </c>
      <c r="C9" s="133">
        <v>680.56</v>
      </c>
      <c r="D9" s="134">
        <v>45.05</v>
      </c>
      <c r="E9" s="134">
        <f t="shared" si="0"/>
        <v>30659.227999999996</v>
      </c>
      <c r="F9" s="172">
        <v>0.2485</v>
      </c>
      <c r="G9" s="134">
        <f t="shared" si="1"/>
        <v>56.244924999999995</v>
      </c>
      <c r="H9" s="134">
        <f t="shared" si="2"/>
        <v>38278.04615799999</v>
      </c>
      <c r="I9" s="213">
        <f t="shared" si="4"/>
        <v>6.887490236343162E-2</v>
      </c>
      <c r="J9" s="213">
        <f t="shared" ref="J9:J72" si="7">I9+J8</f>
        <v>0.35043057270734901</v>
      </c>
      <c r="K9" s="226" t="str">
        <f t="shared" si="3"/>
        <v>A</v>
      </c>
      <c r="M9" s="216" t="s">
        <v>342</v>
      </c>
      <c r="N9" s="217">
        <v>1</v>
      </c>
      <c r="O9" s="218">
        <f t="shared" si="5"/>
        <v>0.7</v>
      </c>
      <c r="P9" s="218">
        <f t="shared" si="6"/>
        <v>0.10347563887767464</v>
      </c>
    </row>
    <row r="10" spans="1:16" s="8" customFormat="1" ht="45.75" customHeight="1" x14ac:dyDescent="0.25">
      <c r="A10" s="227" t="s">
        <v>112</v>
      </c>
      <c r="B10" s="135" t="s">
        <v>161</v>
      </c>
      <c r="C10" s="136">
        <v>676.46</v>
      </c>
      <c r="D10" s="134">
        <v>45.05</v>
      </c>
      <c r="E10" s="134">
        <f t="shared" si="0"/>
        <v>30474.523000000001</v>
      </c>
      <c r="F10" s="172">
        <v>0.2485</v>
      </c>
      <c r="G10" s="134">
        <f t="shared" si="1"/>
        <v>56.244924999999995</v>
      </c>
      <c r="H10" s="134">
        <f t="shared" si="2"/>
        <v>38047.441965500002</v>
      </c>
      <c r="I10" s="213">
        <f t="shared" si="4"/>
        <v>6.8459968926717657E-2</v>
      </c>
      <c r="J10" s="213">
        <f t="shared" si="7"/>
        <v>0.41889054163406669</v>
      </c>
      <c r="K10" s="226" t="str">
        <f t="shared" si="3"/>
        <v>A</v>
      </c>
    </row>
    <row r="11" spans="1:16" s="8" customFormat="1" ht="65.25" customHeight="1" x14ac:dyDescent="0.25">
      <c r="A11" s="227" t="s">
        <v>111</v>
      </c>
      <c r="B11" s="135" t="s">
        <v>161</v>
      </c>
      <c r="C11" s="136">
        <v>680.56</v>
      </c>
      <c r="D11" s="134">
        <v>34.74</v>
      </c>
      <c r="E11" s="134">
        <f t="shared" si="0"/>
        <v>23642.654399999999</v>
      </c>
      <c r="F11" s="172">
        <v>0.2485</v>
      </c>
      <c r="G11" s="134">
        <f t="shared" si="1"/>
        <v>43.372889999999998</v>
      </c>
      <c r="H11" s="134">
        <f t="shared" si="2"/>
        <v>29517.854018399998</v>
      </c>
      <c r="I11" s="213">
        <f t="shared" si="4"/>
        <v>5.3112410834752821E-2</v>
      </c>
      <c r="J11" s="213">
        <f t="shared" si="7"/>
        <v>0.47200295246881951</v>
      </c>
      <c r="K11" s="226" t="str">
        <f t="shared" si="3"/>
        <v>A</v>
      </c>
    </row>
    <row r="12" spans="1:16" s="8" customFormat="1" ht="56.45" customHeight="1" x14ac:dyDescent="0.25">
      <c r="A12" s="227" t="s">
        <v>111</v>
      </c>
      <c r="B12" s="135" t="s">
        <v>161</v>
      </c>
      <c r="C12" s="136">
        <v>676.46</v>
      </c>
      <c r="D12" s="134">
        <v>34.74</v>
      </c>
      <c r="E12" s="134">
        <f t="shared" si="0"/>
        <v>23500.220400000002</v>
      </c>
      <c r="F12" s="172">
        <v>0.2485</v>
      </c>
      <c r="G12" s="134">
        <f t="shared" si="1"/>
        <v>43.372889999999998</v>
      </c>
      <c r="H12" s="134">
        <f t="shared" si="2"/>
        <v>29340.0251694</v>
      </c>
      <c r="I12" s="213">
        <f t="shared" si="4"/>
        <v>5.2792437747262402E-2</v>
      </c>
      <c r="J12" s="213">
        <f t="shared" si="7"/>
        <v>0.5247953902160819</v>
      </c>
      <c r="K12" s="226" t="str">
        <f t="shared" si="3"/>
        <v>A</v>
      </c>
    </row>
    <row r="13" spans="1:16" s="8" customFormat="1" ht="38.25" customHeight="1" x14ac:dyDescent="0.25">
      <c r="A13" s="225" t="s">
        <v>142</v>
      </c>
      <c r="B13" s="135" t="s">
        <v>161</v>
      </c>
      <c r="C13" s="133">
        <v>145</v>
      </c>
      <c r="D13" s="134">
        <v>120</v>
      </c>
      <c r="E13" s="134">
        <f t="shared" si="0"/>
        <v>17400</v>
      </c>
      <c r="F13" s="278">
        <v>0.15</v>
      </c>
      <c r="G13" s="134">
        <f t="shared" si="1"/>
        <v>138</v>
      </c>
      <c r="H13" s="134">
        <f t="shared" si="2"/>
        <v>20010</v>
      </c>
      <c r="I13" s="213">
        <f t="shared" si="4"/>
        <v>3.6004627576954579E-2</v>
      </c>
      <c r="J13" s="213">
        <f t="shared" si="7"/>
        <v>0.56080001779303645</v>
      </c>
      <c r="K13" s="226" t="str">
        <f t="shared" si="3"/>
        <v>A</v>
      </c>
    </row>
    <row r="14" spans="1:16" s="8" customFormat="1" ht="50.25" customHeight="1" x14ac:dyDescent="0.25">
      <c r="A14" s="225" t="s">
        <v>142</v>
      </c>
      <c r="B14" s="135" t="s">
        <v>161</v>
      </c>
      <c r="C14" s="133">
        <v>145</v>
      </c>
      <c r="D14" s="134">
        <v>120</v>
      </c>
      <c r="E14" s="134">
        <f t="shared" si="0"/>
        <v>17400</v>
      </c>
      <c r="F14" s="172">
        <v>0.15</v>
      </c>
      <c r="G14" s="134">
        <f t="shared" si="1"/>
        <v>138</v>
      </c>
      <c r="H14" s="134">
        <f t="shared" si="2"/>
        <v>20010</v>
      </c>
      <c r="I14" s="213">
        <f t="shared" si="4"/>
        <v>3.6004627576954579E-2</v>
      </c>
      <c r="J14" s="213">
        <f t="shared" si="7"/>
        <v>0.596804645369991</v>
      </c>
      <c r="K14" s="226" t="str">
        <f t="shared" si="3"/>
        <v>A</v>
      </c>
    </row>
    <row r="15" spans="1:16" s="8" customFormat="1" ht="48" customHeight="1" x14ac:dyDescent="0.25">
      <c r="A15" s="225" t="s">
        <v>150</v>
      </c>
      <c r="B15" s="135" t="s">
        <v>101</v>
      </c>
      <c r="C15" s="135">
        <v>3</v>
      </c>
      <c r="D15" s="134">
        <v>5144</v>
      </c>
      <c r="E15" s="134">
        <f t="shared" si="0"/>
        <v>15432</v>
      </c>
      <c r="F15" s="172">
        <v>0.15</v>
      </c>
      <c r="G15" s="134">
        <f t="shared" si="1"/>
        <v>5915.6</v>
      </c>
      <c r="H15" s="134">
        <f t="shared" si="2"/>
        <v>17746.800000000003</v>
      </c>
      <c r="I15" s="213">
        <f t="shared" si="4"/>
        <v>3.1932380044112821E-2</v>
      </c>
      <c r="J15" s="213">
        <f t="shared" si="7"/>
        <v>0.62873702541410381</v>
      </c>
      <c r="K15" s="226" t="str">
        <f t="shared" si="3"/>
        <v>A</v>
      </c>
    </row>
    <row r="16" spans="1:16" s="8" customFormat="1" ht="41.25" customHeight="1" x14ac:dyDescent="0.25">
      <c r="A16" s="227" t="s">
        <v>108</v>
      </c>
      <c r="B16" s="135" t="s">
        <v>161</v>
      </c>
      <c r="C16" s="136">
        <v>680.56</v>
      </c>
      <c r="D16" s="134">
        <v>17.82</v>
      </c>
      <c r="E16" s="134">
        <f t="shared" si="0"/>
        <v>12127.5792</v>
      </c>
      <c r="F16" s="172">
        <v>0.2485</v>
      </c>
      <c r="G16" s="134">
        <f t="shared" si="1"/>
        <v>22.248270000000002</v>
      </c>
      <c r="H16" s="134">
        <f t="shared" si="2"/>
        <v>15141.2826312</v>
      </c>
      <c r="I16" s="213">
        <f t="shared" si="4"/>
        <v>2.7244190013681502E-2</v>
      </c>
      <c r="J16" s="213">
        <f t="shared" si="7"/>
        <v>0.65598121542778531</v>
      </c>
      <c r="K16" s="226" t="str">
        <f t="shared" si="3"/>
        <v>A</v>
      </c>
    </row>
    <row r="17" spans="1:11" s="8" customFormat="1" ht="78" customHeight="1" x14ac:dyDescent="0.25">
      <c r="A17" s="227" t="s">
        <v>108</v>
      </c>
      <c r="B17" s="135" t="s">
        <v>161</v>
      </c>
      <c r="C17" s="136">
        <v>676.46</v>
      </c>
      <c r="D17" s="134">
        <v>17.82</v>
      </c>
      <c r="E17" s="134">
        <f t="shared" si="0"/>
        <v>12054.5172</v>
      </c>
      <c r="F17" s="172">
        <v>0.2485</v>
      </c>
      <c r="G17" s="134">
        <f t="shared" si="1"/>
        <v>22.248270000000002</v>
      </c>
      <c r="H17" s="134">
        <f t="shared" si="2"/>
        <v>15050.064724200001</v>
      </c>
      <c r="I17" s="213">
        <f t="shared" si="4"/>
        <v>2.7080058740823719E-2</v>
      </c>
      <c r="J17" s="213">
        <f t="shared" si="7"/>
        <v>0.68306127416860907</v>
      </c>
      <c r="K17" s="226" t="str">
        <f t="shared" si="3"/>
        <v>A</v>
      </c>
    </row>
    <row r="18" spans="1:11" s="8" customFormat="1" ht="78.75" customHeight="1" x14ac:dyDescent="0.25">
      <c r="A18" s="227" t="s">
        <v>104</v>
      </c>
      <c r="B18" s="135" t="s">
        <v>161</v>
      </c>
      <c r="C18" s="133">
        <v>680.17</v>
      </c>
      <c r="D18" s="134">
        <v>14.78</v>
      </c>
      <c r="E18" s="134">
        <f t="shared" si="0"/>
        <v>10052.9126</v>
      </c>
      <c r="F18" s="172">
        <v>0.2485</v>
      </c>
      <c r="G18" s="134">
        <f t="shared" si="1"/>
        <v>18.452829999999999</v>
      </c>
      <c r="H18" s="134">
        <f t="shared" si="2"/>
        <v>12551.061381099998</v>
      </c>
      <c r="I18" s="213">
        <f t="shared" si="4"/>
        <v>2.2583522774712775E-2</v>
      </c>
      <c r="J18" s="213">
        <f t="shared" si="7"/>
        <v>0.70564479694332183</v>
      </c>
      <c r="K18" s="226" t="str">
        <f t="shared" si="3"/>
        <v>B</v>
      </c>
    </row>
    <row r="19" spans="1:11" s="8" customFormat="1" ht="61.5" customHeight="1" x14ac:dyDescent="0.25">
      <c r="A19" s="228" t="s">
        <v>173</v>
      </c>
      <c r="B19" s="135" t="s">
        <v>161</v>
      </c>
      <c r="C19" s="136">
        <v>18.920000000000002</v>
      </c>
      <c r="D19" s="134">
        <v>504.26</v>
      </c>
      <c r="E19" s="134">
        <f t="shared" si="0"/>
        <v>9540.5992000000006</v>
      </c>
      <c r="F19" s="278">
        <v>0.15</v>
      </c>
      <c r="G19" s="134">
        <f t="shared" si="1"/>
        <v>579.899</v>
      </c>
      <c r="H19" s="134">
        <f t="shared" si="2"/>
        <v>10971.68908</v>
      </c>
      <c r="I19" s="213">
        <f t="shared" si="4"/>
        <v>1.9741708106723609E-2</v>
      </c>
      <c r="J19" s="213">
        <f t="shared" si="7"/>
        <v>0.72538650505004543</v>
      </c>
      <c r="K19" s="226" t="str">
        <f t="shared" si="3"/>
        <v>B</v>
      </c>
    </row>
    <row r="20" spans="1:11" s="8" customFormat="1" ht="42" customHeight="1" x14ac:dyDescent="0.25">
      <c r="A20" s="225" t="s">
        <v>150</v>
      </c>
      <c r="B20" s="135" t="s">
        <v>101</v>
      </c>
      <c r="C20" s="135">
        <v>1</v>
      </c>
      <c r="D20" s="134">
        <v>5144</v>
      </c>
      <c r="E20" s="134">
        <f t="shared" si="0"/>
        <v>5144</v>
      </c>
      <c r="F20" s="172">
        <v>0.15</v>
      </c>
      <c r="G20" s="134">
        <f t="shared" si="1"/>
        <v>5915.6</v>
      </c>
      <c r="H20" s="134">
        <f t="shared" si="2"/>
        <v>5915.6</v>
      </c>
      <c r="I20" s="213">
        <f t="shared" si="4"/>
        <v>1.0644126681370939E-2</v>
      </c>
      <c r="J20" s="213">
        <f t="shared" si="7"/>
        <v>0.73603063173141636</v>
      </c>
      <c r="K20" s="226" t="str">
        <f t="shared" si="3"/>
        <v>B</v>
      </c>
    </row>
    <row r="21" spans="1:11" s="8" customFormat="1" ht="57" customHeight="1" x14ac:dyDescent="0.25">
      <c r="A21" s="227" t="s">
        <v>109</v>
      </c>
      <c r="B21" s="135" t="s">
        <v>161</v>
      </c>
      <c r="C21" s="133">
        <v>680.17</v>
      </c>
      <c r="D21" s="134">
        <v>12.97</v>
      </c>
      <c r="E21" s="134">
        <f t="shared" si="0"/>
        <v>8821.8048999999992</v>
      </c>
      <c r="F21" s="172">
        <v>0.2485</v>
      </c>
      <c r="G21" s="134">
        <f t="shared" si="1"/>
        <v>16.193045000000001</v>
      </c>
      <c r="H21" s="134">
        <f t="shared" si="2"/>
        <v>11014.02341765</v>
      </c>
      <c r="I21" s="213">
        <f t="shared" si="4"/>
        <v>1.9817881623005729E-2</v>
      </c>
      <c r="J21" s="213">
        <f t="shared" si="7"/>
        <v>0.75584851335442205</v>
      </c>
      <c r="K21" s="226" t="str">
        <f t="shared" si="3"/>
        <v>B</v>
      </c>
    </row>
    <row r="22" spans="1:11" s="8" customFormat="1" ht="43.5" customHeight="1" x14ac:dyDescent="0.25">
      <c r="A22" s="225" t="s">
        <v>149</v>
      </c>
      <c r="B22" s="135" t="s">
        <v>101</v>
      </c>
      <c r="C22" s="135">
        <v>3</v>
      </c>
      <c r="D22" s="134">
        <v>2278.88</v>
      </c>
      <c r="E22" s="134">
        <f t="shared" si="0"/>
        <v>6836.64</v>
      </c>
      <c r="F22" s="172">
        <v>0.15</v>
      </c>
      <c r="G22" s="134">
        <f t="shared" si="1"/>
        <v>2620.712</v>
      </c>
      <c r="H22" s="134">
        <f t="shared" si="2"/>
        <v>7862.1360000000004</v>
      </c>
      <c r="I22" s="213">
        <f t="shared" si="4"/>
        <v>1.4146590636650042E-2</v>
      </c>
      <c r="J22" s="213">
        <f t="shared" si="7"/>
        <v>0.76999510399107207</v>
      </c>
      <c r="K22" s="226" t="str">
        <f t="shared" si="3"/>
        <v>B</v>
      </c>
    </row>
    <row r="23" spans="1:11" s="8" customFormat="1" ht="41.25" customHeight="1" x14ac:dyDescent="0.25">
      <c r="A23" s="225" t="s">
        <v>149</v>
      </c>
      <c r="B23" s="135" t="s">
        <v>101</v>
      </c>
      <c r="C23" s="135">
        <v>4</v>
      </c>
      <c r="D23" s="134">
        <v>2278.88</v>
      </c>
      <c r="E23" s="134">
        <f t="shared" si="0"/>
        <v>9115.52</v>
      </c>
      <c r="F23" s="172">
        <v>0.15</v>
      </c>
      <c r="G23" s="134">
        <f t="shared" si="1"/>
        <v>2620.712</v>
      </c>
      <c r="H23" s="134">
        <f t="shared" si="2"/>
        <v>10482.848</v>
      </c>
      <c r="I23" s="213">
        <f t="shared" si="4"/>
        <v>1.8862120848866723E-2</v>
      </c>
      <c r="J23" s="213">
        <f t="shared" si="7"/>
        <v>0.78885722483993881</v>
      </c>
      <c r="K23" s="226" t="str">
        <f t="shared" si="3"/>
        <v>B</v>
      </c>
    </row>
    <row r="24" spans="1:11" s="8" customFormat="1" ht="55.5" customHeight="1" x14ac:dyDescent="0.25">
      <c r="A24" s="227" t="s">
        <v>104</v>
      </c>
      <c r="B24" s="135" t="s">
        <v>161</v>
      </c>
      <c r="C24" s="133">
        <v>470</v>
      </c>
      <c r="D24" s="134">
        <v>14.78</v>
      </c>
      <c r="E24" s="134">
        <f t="shared" si="0"/>
        <v>6946.5999999999995</v>
      </c>
      <c r="F24" s="172">
        <v>0.2485</v>
      </c>
      <c r="G24" s="134">
        <f t="shared" si="1"/>
        <v>18.452829999999999</v>
      </c>
      <c r="H24" s="134">
        <f t="shared" si="2"/>
        <v>8672.8300999999992</v>
      </c>
      <c r="I24" s="213">
        <f t="shared" si="4"/>
        <v>1.5605298240314928E-2</v>
      </c>
      <c r="J24" s="213">
        <f t="shared" si="7"/>
        <v>0.80446252308025379</v>
      </c>
      <c r="K24" s="226" t="str">
        <f t="shared" si="3"/>
        <v>B</v>
      </c>
    </row>
    <row r="25" spans="1:11" s="8" customFormat="1" ht="44.25" customHeight="1" x14ac:dyDescent="0.25">
      <c r="A25" s="227" t="s">
        <v>322</v>
      </c>
      <c r="B25" s="135" t="s">
        <v>161</v>
      </c>
      <c r="C25" s="133">
        <v>162.5</v>
      </c>
      <c r="D25" s="134">
        <v>39</v>
      </c>
      <c r="E25" s="134">
        <f t="shared" si="0"/>
        <v>6337.5</v>
      </c>
      <c r="F25" s="172">
        <v>0.2485</v>
      </c>
      <c r="G25" s="134">
        <f t="shared" si="1"/>
        <v>48.691499999999998</v>
      </c>
      <c r="H25" s="134">
        <f t="shared" si="2"/>
        <v>7912.3687499999996</v>
      </c>
      <c r="I25" s="213">
        <f t="shared" si="4"/>
        <v>1.4236976016755802E-2</v>
      </c>
      <c r="J25" s="213">
        <f t="shared" si="7"/>
        <v>0.81869949909700956</v>
      </c>
      <c r="K25" s="226" t="str">
        <f t="shared" si="3"/>
        <v>B</v>
      </c>
    </row>
    <row r="26" spans="1:11" s="8" customFormat="1" ht="55.5" customHeight="1" x14ac:dyDescent="0.25">
      <c r="A26" s="227" t="s">
        <v>109</v>
      </c>
      <c r="B26" s="135" t="s">
        <v>161</v>
      </c>
      <c r="C26" s="133">
        <v>470</v>
      </c>
      <c r="D26" s="134">
        <v>12.97</v>
      </c>
      <c r="E26" s="134">
        <f t="shared" si="0"/>
        <v>6095.9000000000005</v>
      </c>
      <c r="F26" s="172">
        <v>0.2485</v>
      </c>
      <c r="G26" s="134">
        <f t="shared" si="1"/>
        <v>16.193045000000001</v>
      </c>
      <c r="H26" s="134">
        <f t="shared" si="2"/>
        <v>7610.7311500000005</v>
      </c>
      <c r="I26" s="213">
        <f t="shared" si="4"/>
        <v>1.3694229917245239E-2</v>
      </c>
      <c r="J26" s="213">
        <f t="shared" si="7"/>
        <v>0.83239372901425479</v>
      </c>
      <c r="K26" s="226" t="str">
        <f t="shared" si="3"/>
        <v>B</v>
      </c>
    </row>
    <row r="27" spans="1:11" s="8" customFormat="1" ht="48.75" customHeight="1" x14ac:dyDescent="0.25">
      <c r="A27" s="227" t="s">
        <v>325</v>
      </c>
      <c r="B27" s="135" t="s">
        <v>326</v>
      </c>
      <c r="C27" s="133">
        <v>300</v>
      </c>
      <c r="D27" s="134">
        <f>3.75+13.74</f>
        <v>17.490000000000002</v>
      </c>
      <c r="E27" s="134">
        <f t="shared" si="0"/>
        <v>5247.0000000000009</v>
      </c>
      <c r="F27" s="172">
        <v>0.2485</v>
      </c>
      <c r="G27" s="134">
        <f t="shared" si="1"/>
        <v>21.836265000000004</v>
      </c>
      <c r="H27" s="134">
        <f t="shared" si="2"/>
        <v>6550.8795000000009</v>
      </c>
      <c r="I27" s="213">
        <f t="shared" si="4"/>
        <v>1.1787205232334156E-2</v>
      </c>
      <c r="J27" s="213">
        <f t="shared" si="7"/>
        <v>0.84418093424658891</v>
      </c>
      <c r="K27" s="226" t="str">
        <f t="shared" si="3"/>
        <v>B</v>
      </c>
    </row>
    <row r="28" spans="1:11" s="8" customFormat="1" ht="60" customHeight="1" x14ac:dyDescent="0.25">
      <c r="A28" s="229" t="s">
        <v>92</v>
      </c>
      <c r="B28" s="135" t="s">
        <v>93</v>
      </c>
      <c r="C28" s="136">
        <v>120</v>
      </c>
      <c r="D28" s="134">
        <v>41.47</v>
      </c>
      <c r="E28" s="134">
        <f t="shared" si="0"/>
        <v>4976.3999999999996</v>
      </c>
      <c r="F28" s="172">
        <v>0.2485</v>
      </c>
      <c r="G28" s="134">
        <f t="shared" si="1"/>
        <v>51.775295</v>
      </c>
      <c r="H28" s="134">
        <f t="shared" si="2"/>
        <v>6213.0353999999998</v>
      </c>
      <c r="I28" s="213">
        <f t="shared" si="4"/>
        <v>1.1179311629157172E-2</v>
      </c>
      <c r="J28" s="213">
        <f t="shared" si="7"/>
        <v>0.85536024587574611</v>
      </c>
      <c r="K28" s="226" t="str">
        <f t="shared" si="3"/>
        <v>B</v>
      </c>
    </row>
    <row r="29" spans="1:11" s="8" customFormat="1" ht="47.25" customHeight="1" x14ac:dyDescent="0.25">
      <c r="A29" s="227" t="s">
        <v>114</v>
      </c>
      <c r="B29" s="135" t="s">
        <v>101</v>
      </c>
      <c r="C29" s="133">
        <v>40</v>
      </c>
      <c r="D29" s="134">
        <f>71.79+40.87</f>
        <v>112.66</v>
      </c>
      <c r="E29" s="134">
        <f t="shared" si="0"/>
        <v>4506.3999999999996</v>
      </c>
      <c r="F29" s="172">
        <v>0.15</v>
      </c>
      <c r="G29" s="134">
        <f t="shared" si="1"/>
        <v>129.559</v>
      </c>
      <c r="H29" s="134">
        <f t="shared" si="2"/>
        <v>5182.3599999999997</v>
      </c>
      <c r="I29" s="213">
        <f t="shared" si="4"/>
        <v>9.324784696137246E-3</v>
      </c>
      <c r="J29" s="213">
        <f t="shared" si="7"/>
        <v>0.8646850305718834</v>
      </c>
      <c r="K29" s="226" t="str">
        <f t="shared" si="3"/>
        <v>B</v>
      </c>
    </row>
    <row r="30" spans="1:11" s="8" customFormat="1" ht="61.5" customHeight="1" x14ac:dyDescent="0.25">
      <c r="A30" s="227" t="s">
        <v>114</v>
      </c>
      <c r="B30" s="135" t="s">
        <v>101</v>
      </c>
      <c r="C30" s="133">
        <v>40</v>
      </c>
      <c r="D30" s="134">
        <f>71.79+40.87</f>
        <v>112.66</v>
      </c>
      <c r="E30" s="134">
        <f t="shared" si="0"/>
        <v>4506.3999999999996</v>
      </c>
      <c r="F30" s="172">
        <v>0.15</v>
      </c>
      <c r="G30" s="134">
        <f t="shared" si="1"/>
        <v>129.559</v>
      </c>
      <c r="H30" s="134">
        <f t="shared" si="2"/>
        <v>5182.3599999999997</v>
      </c>
      <c r="I30" s="213">
        <f t="shared" si="4"/>
        <v>9.324784696137246E-3</v>
      </c>
      <c r="J30" s="213">
        <f t="shared" si="7"/>
        <v>0.87400981526802068</v>
      </c>
      <c r="K30" s="226" t="str">
        <f t="shared" si="3"/>
        <v>B</v>
      </c>
    </row>
    <row r="31" spans="1:11" s="8" customFormat="1" ht="55.5" customHeight="1" x14ac:dyDescent="0.25">
      <c r="A31" s="225" t="s">
        <v>153</v>
      </c>
      <c r="B31" s="135" t="s">
        <v>101</v>
      </c>
      <c r="C31" s="135">
        <v>2</v>
      </c>
      <c r="D31" s="134">
        <v>2055.6999999999998</v>
      </c>
      <c r="E31" s="134">
        <f t="shared" si="0"/>
        <v>4111.3999999999996</v>
      </c>
      <c r="F31" s="172">
        <v>0.15</v>
      </c>
      <c r="G31" s="134">
        <f t="shared" si="1"/>
        <v>2364.0549999999998</v>
      </c>
      <c r="H31" s="134">
        <f t="shared" si="2"/>
        <v>4728.1099999999997</v>
      </c>
      <c r="I31" s="213">
        <f t="shared" si="4"/>
        <v>8.5074382655109786E-3</v>
      </c>
      <c r="J31" s="213">
        <f t="shared" si="7"/>
        <v>0.88251725353353161</v>
      </c>
      <c r="K31" s="226" t="str">
        <f t="shared" si="3"/>
        <v>B</v>
      </c>
    </row>
    <row r="32" spans="1:11" s="8" customFormat="1" ht="96" customHeight="1" x14ac:dyDescent="0.25">
      <c r="A32" s="230" t="s">
        <v>116</v>
      </c>
      <c r="B32" s="135" t="s">
        <v>117</v>
      </c>
      <c r="C32" s="133">
        <v>300</v>
      </c>
      <c r="D32" s="134">
        <v>11.34</v>
      </c>
      <c r="E32" s="134">
        <f t="shared" si="0"/>
        <v>3402</v>
      </c>
      <c r="F32" s="172">
        <v>0.15</v>
      </c>
      <c r="G32" s="134">
        <f t="shared" si="1"/>
        <v>13.041</v>
      </c>
      <c r="H32" s="134">
        <f t="shared" si="2"/>
        <v>3912.3</v>
      </c>
      <c r="I32" s="213">
        <f t="shared" si="4"/>
        <v>7.039525460735602E-3</v>
      </c>
      <c r="J32" s="213">
        <f t="shared" si="7"/>
        <v>0.88955677899426722</v>
      </c>
      <c r="K32" s="226" t="str">
        <f t="shared" si="3"/>
        <v>B</v>
      </c>
    </row>
    <row r="33" spans="1:11" s="8" customFormat="1" ht="48" customHeight="1" x14ac:dyDescent="0.25">
      <c r="A33" s="227" t="s">
        <v>110</v>
      </c>
      <c r="B33" s="135" t="s">
        <v>161</v>
      </c>
      <c r="C33" s="133">
        <v>680.17</v>
      </c>
      <c r="D33" s="134">
        <v>4.5599999999999996</v>
      </c>
      <c r="E33" s="134">
        <f t="shared" si="0"/>
        <v>3101.5751999999998</v>
      </c>
      <c r="F33" s="172">
        <v>0.2485</v>
      </c>
      <c r="G33" s="134">
        <f t="shared" si="1"/>
        <v>5.6931599999999998</v>
      </c>
      <c r="H33" s="134">
        <f t="shared" si="2"/>
        <v>3872.3166371999996</v>
      </c>
      <c r="I33" s="213">
        <f t="shared" si="4"/>
        <v>6.9675821280575272E-3</v>
      </c>
      <c r="J33" s="213">
        <f t="shared" si="7"/>
        <v>0.8965243611223247</v>
      </c>
      <c r="K33" s="226" t="str">
        <f t="shared" si="3"/>
        <v>B</v>
      </c>
    </row>
    <row r="34" spans="1:11" s="8" customFormat="1" ht="66.75" customHeight="1" x14ac:dyDescent="0.25">
      <c r="A34" s="227" t="s">
        <v>151</v>
      </c>
      <c r="B34" s="135" t="s">
        <v>101</v>
      </c>
      <c r="C34" s="135">
        <v>1</v>
      </c>
      <c r="D34" s="134">
        <v>3298.19</v>
      </c>
      <c r="E34" s="134">
        <f t="shared" si="0"/>
        <v>3298.19</v>
      </c>
      <c r="F34" s="172">
        <v>0.15</v>
      </c>
      <c r="G34" s="134">
        <f t="shared" si="1"/>
        <v>3792.9185000000002</v>
      </c>
      <c r="H34" s="134">
        <f t="shared" si="2"/>
        <v>3792.9185000000002</v>
      </c>
      <c r="I34" s="213">
        <f t="shared" si="4"/>
        <v>6.8247185418411392E-3</v>
      </c>
      <c r="J34" s="213">
        <f t="shared" si="7"/>
        <v>0.90334907966416589</v>
      </c>
      <c r="K34" s="226" t="str">
        <f t="shared" si="3"/>
        <v>C</v>
      </c>
    </row>
    <row r="35" spans="1:11" s="8" customFormat="1" ht="81.75" customHeight="1" x14ac:dyDescent="0.25">
      <c r="A35" s="231" t="s">
        <v>154</v>
      </c>
      <c r="B35" s="140" t="s">
        <v>101</v>
      </c>
      <c r="C35" s="151">
        <v>10</v>
      </c>
      <c r="D35" s="149">
        <v>296.25</v>
      </c>
      <c r="E35" s="134">
        <f t="shared" si="0"/>
        <v>2962.5</v>
      </c>
      <c r="F35" s="172">
        <v>0.15</v>
      </c>
      <c r="G35" s="134">
        <f t="shared" si="1"/>
        <v>340.6875</v>
      </c>
      <c r="H35" s="134">
        <f t="shared" si="2"/>
        <v>3406.875</v>
      </c>
      <c r="I35" s="213">
        <f t="shared" si="4"/>
        <v>6.1300982296970076E-3</v>
      </c>
      <c r="J35" s="213">
        <f t="shared" si="7"/>
        <v>0.9094791778938629</v>
      </c>
      <c r="K35" s="226" t="str">
        <f t="shared" si="3"/>
        <v>C</v>
      </c>
    </row>
    <row r="36" spans="1:11" s="8" customFormat="1" ht="54" customHeight="1" x14ac:dyDescent="0.25">
      <c r="A36" s="232" t="s">
        <v>139</v>
      </c>
      <c r="B36" s="140" t="s">
        <v>101</v>
      </c>
      <c r="C36" s="151">
        <v>120</v>
      </c>
      <c r="D36" s="149">
        <v>23.99</v>
      </c>
      <c r="E36" s="134">
        <f t="shared" si="0"/>
        <v>2878.7999999999997</v>
      </c>
      <c r="F36" s="172">
        <v>0.15</v>
      </c>
      <c r="G36" s="134">
        <f t="shared" si="1"/>
        <v>27.588499999999996</v>
      </c>
      <c r="H36" s="134">
        <f t="shared" si="2"/>
        <v>3310.6199999999994</v>
      </c>
      <c r="I36" s="213">
        <f t="shared" si="4"/>
        <v>5.9569035556630351E-3</v>
      </c>
      <c r="J36" s="213">
        <f t="shared" si="7"/>
        <v>0.91543608144952593</v>
      </c>
      <c r="K36" s="226" t="str">
        <f t="shared" si="3"/>
        <v>C</v>
      </c>
    </row>
    <row r="37" spans="1:11" s="8" customFormat="1" ht="52.5" customHeight="1" x14ac:dyDescent="0.25">
      <c r="A37" s="227" t="s">
        <v>96</v>
      </c>
      <c r="B37" s="135" t="s">
        <v>161</v>
      </c>
      <c r="C37" s="136">
        <v>1359.02</v>
      </c>
      <c r="D37" s="134">
        <v>2.06</v>
      </c>
      <c r="E37" s="134">
        <f t="shared" si="0"/>
        <v>2799.5812000000001</v>
      </c>
      <c r="F37" s="172">
        <v>0.2485</v>
      </c>
      <c r="G37" s="134">
        <f t="shared" si="1"/>
        <v>2.5719099999999999</v>
      </c>
      <c r="H37" s="134">
        <f t="shared" si="2"/>
        <v>3495.2771281999999</v>
      </c>
      <c r="I37" s="213">
        <f t="shared" si="4"/>
        <v>6.2891629824631838E-3</v>
      </c>
      <c r="J37" s="213">
        <f t="shared" si="7"/>
        <v>0.92172524443198911</v>
      </c>
      <c r="K37" s="226" t="str">
        <f t="shared" si="3"/>
        <v>C</v>
      </c>
    </row>
    <row r="38" spans="1:11" s="8" customFormat="1" ht="51.75" customHeight="1" x14ac:dyDescent="0.25">
      <c r="A38" s="230" t="s">
        <v>126</v>
      </c>
      <c r="B38" s="135" t="s">
        <v>117</v>
      </c>
      <c r="C38" s="133">
        <v>600</v>
      </c>
      <c r="D38" s="134">
        <v>3.97</v>
      </c>
      <c r="E38" s="134">
        <f t="shared" si="0"/>
        <v>2382</v>
      </c>
      <c r="F38" s="172">
        <v>0.15</v>
      </c>
      <c r="G38" s="134">
        <f t="shared" si="1"/>
        <v>4.5655000000000001</v>
      </c>
      <c r="H38" s="134">
        <f t="shared" si="2"/>
        <v>2739.3</v>
      </c>
      <c r="I38" s="213">
        <f t="shared" si="4"/>
        <v>4.9289093613968851E-3</v>
      </c>
      <c r="J38" s="213">
        <f t="shared" si="7"/>
        <v>0.926654153793386</v>
      </c>
      <c r="K38" s="226" t="str">
        <f t="shared" si="3"/>
        <v>C</v>
      </c>
    </row>
    <row r="39" spans="1:11" s="8" customFormat="1" ht="52.5" customHeight="1" x14ac:dyDescent="0.25">
      <c r="A39" s="233" t="s">
        <v>324</v>
      </c>
      <c r="B39" s="135" t="s">
        <v>161</v>
      </c>
      <c r="C39" s="136">
        <v>55.92</v>
      </c>
      <c r="D39" s="134">
        <v>39</v>
      </c>
      <c r="E39" s="134">
        <f t="shared" ref="E39:E70" si="8">D39*C39</f>
        <v>2180.88</v>
      </c>
      <c r="F39" s="172">
        <v>0.2485</v>
      </c>
      <c r="G39" s="134">
        <f t="shared" ref="G39:G70" si="9">D39+(D39*F39)</f>
        <v>48.691499999999998</v>
      </c>
      <c r="H39" s="134">
        <f t="shared" ref="H39:H70" si="10">G39*C39</f>
        <v>2722.8286800000001</v>
      </c>
      <c r="I39" s="213">
        <f t="shared" si="4"/>
        <v>4.8992719929660585E-3</v>
      </c>
      <c r="J39" s="213">
        <f t="shared" si="7"/>
        <v>0.93155342578635203</v>
      </c>
      <c r="K39" s="226" t="str">
        <f t="shared" ref="K39:K70" si="11">IF(J39&lt;=$N$7,"A",IF(J39&lt;=$N$8,"B","C"))</f>
        <v>C</v>
      </c>
    </row>
    <row r="40" spans="1:11" s="8" customFormat="1" ht="52.5" customHeight="1" x14ac:dyDescent="0.25">
      <c r="A40" s="227" t="s">
        <v>110</v>
      </c>
      <c r="B40" s="135" t="s">
        <v>161</v>
      </c>
      <c r="C40" s="133">
        <v>470</v>
      </c>
      <c r="D40" s="134">
        <v>4.5599999999999996</v>
      </c>
      <c r="E40" s="134">
        <f t="shared" si="8"/>
        <v>2143.1999999999998</v>
      </c>
      <c r="F40" s="172">
        <v>0.2485</v>
      </c>
      <c r="G40" s="134">
        <f t="shared" si="9"/>
        <v>5.6931599999999998</v>
      </c>
      <c r="H40" s="134">
        <f t="shared" si="10"/>
        <v>2675.7851999999998</v>
      </c>
      <c r="I40" s="213">
        <f t="shared" si="4"/>
        <v>4.8146251675125892E-3</v>
      </c>
      <c r="J40" s="213">
        <f t="shared" si="7"/>
        <v>0.93636805095386466</v>
      </c>
      <c r="K40" s="226" t="str">
        <f t="shared" si="11"/>
        <v>C</v>
      </c>
    </row>
    <row r="41" spans="1:11" s="8" customFormat="1" ht="46.5" customHeight="1" x14ac:dyDescent="0.25">
      <c r="A41" s="227" t="s">
        <v>209</v>
      </c>
      <c r="B41" s="140" t="s">
        <v>101</v>
      </c>
      <c r="C41" s="133">
        <v>5</v>
      </c>
      <c r="D41" s="134">
        <v>412.2</v>
      </c>
      <c r="E41" s="134">
        <f t="shared" si="8"/>
        <v>2061</v>
      </c>
      <c r="F41" s="172">
        <v>0.15</v>
      </c>
      <c r="G41" s="134">
        <f t="shared" si="9"/>
        <v>474.03</v>
      </c>
      <c r="H41" s="134">
        <f t="shared" si="10"/>
        <v>2370.1499999999996</v>
      </c>
      <c r="I41" s="213">
        <f t="shared" si="4"/>
        <v>4.2646860595461711E-3</v>
      </c>
      <c r="J41" s="213">
        <f t="shared" si="7"/>
        <v>0.94063273701341088</v>
      </c>
      <c r="K41" s="226" t="str">
        <f t="shared" si="11"/>
        <v>C</v>
      </c>
    </row>
    <row r="42" spans="1:11" s="8" customFormat="1" ht="39.75" customHeight="1" x14ac:dyDescent="0.25">
      <c r="A42" s="227" t="s">
        <v>145</v>
      </c>
      <c r="B42" s="135" t="s">
        <v>101</v>
      </c>
      <c r="C42" s="133">
        <v>5</v>
      </c>
      <c r="D42" s="134">
        <v>388.75</v>
      </c>
      <c r="E42" s="134">
        <f t="shared" si="8"/>
        <v>1943.75</v>
      </c>
      <c r="F42" s="172">
        <v>0.15</v>
      </c>
      <c r="G42" s="134">
        <f t="shared" si="9"/>
        <v>447.0625</v>
      </c>
      <c r="H42" s="134">
        <f t="shared" si="10"/>
        <v>2235.3125</v>
      </c>
      <c r="I42" s="213">
        <f t="shared" si="4"/>
        <v>4.0220686696957157E-3</v>
      </c>
      <c r="J42" s="213">
        <f t="shared" si="7"/>
        <v>0.94465480568310656</v>
      </c>
      <c r="K42" s="226" t="str">
        <f t="shared" si="11"/>
        <v>C</v>
      </c>
    </row>
    <row r="43" spans="1:11" s="8" customFormat="1" ht="39.75" customHeight="1" x14ac:dyDescent="0.25">
      <c r="A43" s="227" t="s">
        <v>122</v>
      </c>
      <c r="B43" s="135" t="s">
        <v>117</v>
      </c>
      <c r="C43" s="133">
        <v>100</v>
      </c>
      <c r="D43" s="134">
        <v>19.43</v>
      </c>
      <c r="E43" s="134">
        <f t="shared" si="8"/>
        <v>1943</v>
      </c>
      <c r="F43" s="172">
        <v>0.15</v>
      </c>
      <c r="G43" s="134">
        <f t="shared" si="9"/>
        <v>22.3445</v>
      </c>
      <c r="H43" s="134">
        <f t="shared" si="10"/>
        <v>2234.4499999999998</v>
      </c>
      <c r="I43" s="213">
        <f t="shared" si="4"/>
        <v>4.020516746093261E-3</v>
      </c>
      <c r="J43" s="213">
        <f t="shared" si="7"/>
        <v>0.94867532242919983</v>
      </c>
      <c r="K43" s="226" t="str">
        <f t="shared" si="11"/>
        <v>C</v>
      </c>
    </row>
    <row r="44" spans="1:11" s="8" customFormat="1" ht="39.75" customHeight="1" x14ac:dyDescent="0.25">
      <c r="A44" s="227" t="s">
        <v>122</v>
      </c>
      <c r="B44" s="135" t="s">
        <v>117</v>
      </c>
      <c r="C44" s="133">
        <v>100</v>
      </c>
      <c r="D44" s="134">
        <v>19.43</v>
      </c>
      <c r="E44" s="134">
        <f t="shared" si="8"/>
        <v>1943</v>
      </c>
      <c r="F44" s="172">
        <v>0.15</v>
      </c>
      <c r="G44" s="134">
        <f t="shared" si="9"/>
        <v>22.3445</v>
      </c>
      <c r="H44" s="134">
        <f t="shared" si="10"/>
        <v>2234.4499999999998</v>
      </c>
      <c r="I44" s="213">
        <f t="shared" si="4"/>
        <v>4.020516746093261E-3</v>
      </c>
      <c r="J44" s="213">
        <f t="shared" si="7"/>
        <v>0.9526958391752931</v>
      </c>
      <c r="K44" s="226" t="str">
        <f t="shared" si="11"/>
        <v>C</v>
      </c>
    </row>
    <row r="45" spans="1:11" s="8" customFormat="1" ht="39.75" customHeight="1" x14ac:dyDescent="0.25">
      <c r="A45" s="225" t="s">
        <v>153</v>
      </c>
      <c r="B45" s="135" t="s">
        <v>101</v>
      </c>
      <c r="C45" s="135">
        <v>1</v>
      </c>
      <c r="D45" s="134">
        <v>2055.6999999999998</v>
      </c>
      <c r="E45" s="134">
        <f t="shared" si="8"/>
        <v>2055.6999999999998</v>
      </c>
      <c r="F45" s="172">
        <v>0.15</v>
      </c>
      <c r="G45" s="134">
        <f t="shared" si="9"/>
        <v>2364.0549999999998</v>
      </c>
      <c r="H45" s="134">
        <f t="shared" si="10"/>
        <v>2364.0549999999998</v>
      </c>
      <c r="I45" s="213">
        <f t="shared" si="4"/>
        <v>4.2537191327554893E-3</v>
      </c>
      <c r="J45" s="213">
        <f t="shared" si="7"/>
        <v>0.95694955830804862</v>
      </c>
      <c r="K45" s="226" t="str">
        <f t="shared" si="11"/>
        <v>C</v>
      </c>
    </row>
    <row r="46" spans="1:11" s="8" customFormat="1" ht="51.75" customHeight="1" x14ac:dyDescent="0.25">
      <c r="A46" s="227" t="s">
        <v>209</v>
      </c>
      <c r="B46" s="140" t="s">
        <v>101</v>
      </c>
      <c r="C46" s="133">
        <v>4</v>
      </c>
      <c r="D46" s="134">
        <v>412.2</v>
      </c>
      <c r="E46" s="134">
        <f t="shared" si="8"/>
        <v>1648.8</v>
      </c>
      <c r="F46" s="172">
        <v>0.15</v>
      </c>
      <c r="G46" s="134">
        <f t="shared" si="9"/>
        <v>474.03</v>
      </c>
      <c r="H46" s="134">
        <f t="shared" si="10"/>
        <v>1896.12</v>
      </c>
      <c r="I46" s="213">
        <f t="shared" si="4"/>
        <v>3.4117488476369368E-3</v>
      </c>
      <c r="J46" s="213">
        <f t="shared" si="7"/>
        <v>0.96036130715568557</v>
      </c>
      <c r="K46" s="226" t="str">
        <f t="shared" si="11"/>
        <v>C</v>
      </c>
    </row>
    <row r="47" spans="1:11" s="8" customFormat="1" ht="51.75" customHeight="1" x14ac:dyDescent="0.25">
      <c r="A47" s="231" t="s">
        <v>143</v>
      </c>
      <c r="B47" s="135" t="s">
        <v>117</v>
      </c>
      <c r="C47" s="133">
        <v>100</v>
      </c>
      <c r="D47" s="134">
        <v>15.81</v>
      </c>
      <c r="E47" s="134">
        <f t="shared" si="8"/>
        <v>1581</v>
      </c>
      <c r="F47" s="172">
        <v>0.15</v>
      </c>
      <c r="G47" s="134">
        <f t="shared" si="9"/>
        <v>18.1815</v>
      </c>
      <c r="H47" s="134">
        <f t="shared" si="10"/>
        <v>1818.15</v>
      </c>
      <c r="I47" s="213">
        <f t="shared" si="4"/>
        <v>3.271454953975011E-3</v>
      </c>
      <c r="J47" s="213">
        <f t="shared" si="7"/>
        <v>0.96363276210966053</v>
      </c>
      <c r="K47" s="226" t="str">
        <f t="shared" si="11"/>
        <v>C</v>
      </c>
    </row>
    <row r="48" spans="1:11" s="8" customFormat="1" ht="63.75" customHeight="1" x14ac:dyDescent="0.25">
      <c r="A48" s="227" t="s">
        <v>148</v>
      </c>
      <c r="B48" s="135" t="s">
        <v>101</v>
      </c>
      <c r="C48" s="135">
        <v>2</v>
      </c>
      <c r="D48" s="134">
        <v>600</v>
      </c>
      <c r="E48" s="134">
        <f t="shared" si="8"/>
        <v>1200</v>
      </c>
      <c r="F48" s="172">
        <v>0.15</v>
      </c>
      <c r="G48" s="134">
        <f t="shared" si="9"/>
        <v>690</v>
      </c>
      <c r="H48" s="134">
        <f t="shared" si="10"/>
        <v>1380</v>
      </c>
      <c r="I48" s="213">
        <f t="shared" si="4"/>
        <v>2.483077763927902E-3</v>
      </c>
      <c r="J48" s="213">
        <f t="shared" si="7"/>
        <v>0.9661158398735884</v>
      </c>
      <c r="K48" s="226" t="str">
        <f t="shared" si="11"/>
        <v>C</v>
      </c>
    </row>
    <row r="49" spans="1:11" s="8" customFormat="1" ht="99.75" customHeight="1" x14ac:dyDescent="0.25">
      <c r="A49" s="231" t="s">
        <v>156</v>
      </c>
      <c r="B49" s="135" t="s">
        <v>264</v>
      </c>
      <c r="C49" s="136">
        <v>1</v>
      </c>
      <c r="D49" s="220">
        <v>1157</v>
      </c>
      <c r="E49" s="134">
        <f t="shared" si="8"/>
        <v>1157</v>
      </c>
      <c r="F49" s="172">
        <v>0.2485</v>
      </c>
      <c r="G49" s="134">
        <f t="shared" si="9"/>
        <v>1444.5145</v>
      </c>
      <c r="H49" s="134">
        <f t="shared" si="10"/>
        <v>1444.5145</v>
      </c>
      <c r="I49" s="213">
        <f t="shared" si="4"/>
        <v>2.5991607497256749E-3</v>
      </c>
      <c r="J49" s="213">
        <f t="shared" si="7"/>
        <v>0.96871500062331406</v>
      </c>
      <c r="K49" s="226" t="str">
        <f t="shared" si="11"/>
        <v>C</v>
      </c>
    </row>
    <row r="50" spans="1:11" s="8" customFormat="1" ht="81" customHeight="1" x14ac:dyDescent="0.25">
      <c r="A50" s="234" t="s">
        <v>215</v>
      </c>
      <c r="B50" s="140" t="s">
        <v>101</v>
      </c>
      <c r="C50" s="133">
        <v>5</v>
      </c>
      <c r="D50" s="146">
        <v>198.18</v>
      </c>
      <c r="E50" s="134">
        <f t="shared" si="8"/>
        <v>990.90000000000009</v>
      </c>
      <c r="F50" s="172">
        <v>0.15</v>
      </c>
      <c r="G50" s="134">
        <f t="shared" si="9"/>
        <v>227.90700000000001</v>
      </c>
      <c r="H50" s="134">
        <f t="shared" si="10"/>
        <v>1139.5350000000001</v>
      </c>
      <c r="I50" s="213">
        <f t="shared" si="4"/>
        <v>2.0504014635634653E-3</v>
      </c>
      <c r="J50" s="213">
        <f t="shared" si="7"/>
        <v>0.97076540208687756</v>
      </c>
      <c r="K50" s="226" t="str">
        <f t="shared" si="11"/>
        <v>C</v>
      </c>
    </row>
    <row r="51" spans="1:11" s="8" customFormat="1" ht="75.75" customHeight="1" x14ac:dyDescent="0.25">
      <c r="A51" s="225" t="s">
        <v>175</v>
      </c>
      <c r="B51" s="135" t="s">
        <v>101</v>
      </c>
      <c r="C51" s="136">
        <v>15</v>
      </c>
      <c r="D51" s="134">
        <v>64.22</v>
      </c>
      <c r="E51" s="134">
        <f t="shared" si="8"/>
        <v>963.3</v>
      </c>
      <c r="F51" s="172">
        <v>0.15</v>
      </c>
      <c r="G51" s="134">
        <f t="shared" si="9"/>
        <v>73.852999999999994</v>
      </c>
      <c r="H51" s="134">
        <f t="shared" si="10"/>
        <v>1107.7949999999998</v>
      </c>
      <c r="I51" s="213">
        <f t="shared" si="4"/>
        <v>1.993290674993123E-3</v>
      </c>
      <c r="J51" s="213">
        <f t="shared" si="7"/>
        <v>0.97275869276187066</v>
      </c>
      <c r="K51" s="226" t="str">
        <f t="shared" si="11"/>
        <v>C</v>
      </c>
    </row>
    <row r="52" spans="1:11" s="8" customFormat="1" ht="63" customHeight="1" x14ac:dyDescent="0.25">
      <c r="A52" s="225" t="s">
        <v>135</v>
      </c>
      <c r="B52" s="135" t="s">
        <v>101</v>
      </c>
      <c r="C52" s="136">
        <v>15</v>
      </c>
      <c r="D52" s="134">
        <v>62.69</v>
      </c>
      <c r="E52" s="134">
        <f t="shared" si="8"/>
        <v>940.34999999999991</v>
      </c>
      <c r="F52" s="172">
        <v>0.15</v>
      </c>
      <c r="G52" s="134">
        <f t="shared" si="9"/>
        <v>72.093499999999992</v>
      </c>
      <c r="H52" s="134">
        <f t="shared" si="10"/>
        <v>1081.4024999999999</v>
      </c>
      <c r="I52" s="213">
        <f t="shared" si="4"/>
        <v>1.945801812758002E-3</v>
      </c>
      <c r="J52" s="213">
        <f t="shared" si="7"/>
        <v>0.97470449457462871</v>
      </c>
      <c r="K52" s="226" t="str">
        <f t="shared" si="11"/>
        <v>C</v>
      </c>
    </row>
    <row r="53" spans="1:11" s="8" customFormat="1" ht="54.75" customHeight="1" x14ac:dyDescent="0.25">
      <c r="A53" s="225" t="s">
        <v>147</v>
      </c>
      <c r="B53" s="135" t="s">
        <v>264</v>
      </c>
      <c r="C53" s="133">
        <v>4</v>
      </c>
      <c r="D53" s="134">
        <v>197.53</v>
      </c>
      <c r="E53" s="134">
        <f t="shared" si="8"/>
        <v>790.12</v>
      </c>
      <c r="F53" s="172">
        <v>0.15</v>
      </c>
      <c r="G53" s="134">
        <f t="shared" si="9"/>
        <v>227.15950000000001</v>
      </c>
      <c r="H53" s="134">
        <f t="shared" si="10"/>
        <v>908.63800000000003</v>
      </c>
      <c r="I53" s="213">
        <f t="shared" si="4"/>
        <v>1.6349411690289282E-3</v>
      </c>
      <c r="J53" s="213">
        <f t="shared" si="7"/>
        <v>0.97633943574365767</v>
      </c>
      <c r="K53" s="226" t="str">
        <f t="shared" si="11"/>
        <v>C</v>
      </c>
    </row>
    <row r="54" spans="1:11" s="8" customFormat="1" ht="58.5" customHeight="1" x14ac:dyDescent="0.2">
      <c r="A54" s="235" t="s">
        <v>139</v>
      </c>
      <c r="B54" s="164" t="s">
        <v>101</v>
      </c>
      <c r="C54" s="165">
        <v>32</v>
      </c>
      <c r="D54" s="149">
        <v>23.99</v>
      </c>
      <c r="E54" s="134">
        <f t="shared" si="8"/>
        <v>767.68</v>
      </c>
      <c r="F54" s="172">
        <v>0.15</v>
      </c>
      <c r="G54" s="134">
        <f t="shared" si="9"/>
        <v>27.588499999999996</v>
      </c>
      <c r="H54" s="134">
        <f t="shared" si="10"/>
        <v>882.83199999999988</v>
      </c>
      <c r="I54" s="213">
        <f t="shared" si="4"/>
        <v>1.5885076148434761E-3</v>
      </c>
      <c r="J54" s="213">
        <f t="shared" si="7"/>
        <v>0.97792794335850119</v>
      </c>
      <c r="K54" s="226" t="str">
        <f t="shared" si="11"/>
        <v>C</v>
      </c>
    </row>
    <row r="55" spans="1:11" s="8" customFormat="1" ht="48" customHeight="1" x14ac:dyDescent="0.25">
      <c r="A55" s="227" t="s">
        <v>113</v>
      </c>
      <c r="B55" s="135" t="s">
        <v>162</v>
      </c>
      <c r="C55" s="136">
        <v>510.3</v>
      </c>
      <c r="D55" s="134">
        <v>1.47</v>
      </c>
      <c r="E55" s="134">
        <f t="shared" si="8"/>
        <v>750.14099999999996</v>
      </c>
      <c r="F55" s="172">
        <v>0.2485</v>
      </c>
      <c r="G55" s="134">
        <f t="shared" si="9"/>
        <v>1.8352949999999999</v>
      </c>
      <c r="H55" s="134">
        <f t="shared" si="10"/>
        <v>936.5510385</v>
      </c>
      <c r="I55" s="213">
        <f t="shared" si="4"/>
        <v>1.6851659844079234E-3</v>
      </c>
      <c r="J55" s="213">
        <f t="shared" si="7"/>
        <v>0.97961310934290913</v>
      </c>
      <c r="K55" s="226" t="str">
        <f t="shared" si="11"/>
        <v>C</v>
      </c>
    </row>
    <row r="56" spans="1:11" s="8" customFormat="1" ht="64.5" customHeight="1" x14ac:dyDescent="0.25">
      <c r="A56" s="227" t="s">
        <v>113</v>
      </c>
      <c r="B56" s="135" t="s">
        <v>162</v>
      </c>
      <c r="C56" s="136">
        <v>507.3</v>
      </c>
      <c r="D56" s="134">
        <v>1.47</v>
      </c>
      <c r="E56" s="134">
        <f t="shared" si="8"/>
        <v>745.73099999999999</v>
      </c>
      <c r="F56" s="172">
        <v>0.2485</v>
      </c>
      <c r="G56" s="134">
        <f t="shared" si="9"/>
        <v>1.8352949999999999</v>
      </c>
      <c r="H56" s="134">
        <f t="shared" si="10"/>
        <v>931.04515349999997</v>
      </c>
      <c r="I56" s="213">
        <f t="shared" si="4"/>
        <v>1.6752590709193406E-3</v>
      </c>
      <c r="J56" s="213">
        <f t="shared" si="7"/>
        <v>0.98128836841382849</v>
      </c>
      <c r="K56" s="226" t="str">
        <f t="shared" si="11"/>
        <v>C</v>
      </c>
    </row>
    <row r="57" spans="1:11" s="8" customFormat="1" ht="54" customHeight="1" x14ac:dyDescent="0.25">
      <c r="A57" s="225" t="s">
        <v>172</v>
      </c>
      <c r="B57" s="135" t="s">
        <v>101</v>
      </c>
      <c r="C57" s="136">
        <v>10</v>
      </c>
      <c r="D57" s="134">
        <v>73.27</v>
      </c>
      <c r="E57" s="134">
        <f t="shared" si="8"/>
        <v>732.69999999999993</v>
      </c>
      <c r="F57" s="172">
        <v>0.15</v>
      </c>
      <c r="G57" s="134">
        <f t="shared" si="9"/>
        <v>84.260499999999993</v>
      </c>
      <c r="H57" s="134">
        <f t="shared" si="10"/>
        <v>842.6049999999999</v>
      </c>
      <c r="I57" s="213">
        <f t="shared" si="4"/>
        <v>1.5161258980249778E-3</v>
      </c>
      <c r="J57" s="213">
        <f t="shared" si="7"/>
        <v>0.98280449431185346</v>
      </c>
      <c r="K57" s="226" t="str">
        <f t="shared" si="11"/>
        <v>C</v>
      </c>
    </row>
    <row r="58" spans="1:11" s="8" customFormat="1" ht="41.25" customHeight="1" x14ac:dyDescent="0.25">
      <c r="A58" s="228" t="s">
        <v>127</v>
      </c>
      <c r="B58" s="135" t="s">
        <v>161</v>
      </c>
      <c r="C58" s="133">
        <v>38.4</v>
      </c>
      <c r="D58" s="134">
        <v>16.96</v>
      </c>
      <c r="E58" s="134">
        <f t="shared" si="8"/>
        <v>651.26400000000001</v>
      </c>
      <c r="F58" s="172">
        <v>0.2485</v>
      </c>
      <c r="G58" s="134">
        <f t="shared" si="9"/>
        <v>21.17456</v>
      </c>
      <c r="H58" s="134">
        <f t="shared" si="10"/>
        <v>813.10310399999992</v>
      </c>
      <c r="I58" s="213">
        <f t="shared" si="4"/>
        <v>1.4630422009588087E-3</v>
      </c>
      <c r="J58" s="213">
        <f t="shared" si="7"/>
        <v>0.98426753651281229</v>
      </c>
      <c r="K58" s="226" t="str">
        <f t="shared" si="11"/>
        <v>C</v>
      </c>
    </row>
    <row r="59" spans="1:11" s="8" customFormat="1" ht="78" customHeight="1" x14ac:dyDescent="0.25">
      <c r="A59" s="228" t="s">
        <v>167</v>
      </c>
      <c r="B59" s="135" t="s">
        <v>101</v>
      </c>
      <c r="C59" s="136">
        <v>3</v>
      </c>
      <c r="D59" s="134">
        <v>214.67</v>
      </c>
      <c r="E59" s="134">
        <f t="shared" si="8"/>
        <v>644.01</v>
      </c>
      <c r="F59" s="172">
        <v>0.15</v>
      </c>
      <c r="G59" s="134">
        <f t="shared" si="9"/>
        <v>246.87049999999999</v>
      </c>
      <c r="H59" s="134">
        <f t="shared" si="10"/>
        <v>740.61149999999998</v>
      </c>
      <c r="I59" s="213">
        <f t="shared" si="4"/>
        <v>1.3326057589560067E-3</v>
      </c>
      <c r="J59" s="213">
        <f t="shared" si="7"/>
        <v>0.98560014227176829</v>
      </c>
      <c r="K59" s="226" t="str">
        <f t="shared" si="11"/>
        <v>C</v>
      </c>
    </row>
    <row r="60" spans="1:11" s="8" customFormat="1" ht="78.75" customHeight="1" x14ac:dyDescent="0.25">
      <c r="A60" s="225" t="s">
        <v>175</v>
      </c>
      <c r="B60" s="135" t="s">
        <v>101</v>
      </c>
      <c r="C60" s="136">
        <v>10</v>
      </c>
      <c r="D60" s="134">
        <v>64.22</v>
      </c>
      <c r="E60" s="134">
        <f t="shared" si="8"/>
        <v>642.20000000000005</v>
      </c>
      <c r="F60" s="172">
        <v>0.15</v>
      </c>
      <c r="G60" s="134">
        <f t="shared" si="9"/>
        <v>73.852999999999994</v>
      </c>
      <c r="H60" s="134">
        <f t="shared" si="10"/>
        <v>738.53</v>
      </c>
      <c r="I60" s="213">
        <f t="shared" si="4"/>
        <v>1.3288604499954153E-3</v>
      </c>
      <c r="J60" s="213">
        <f t="shared" si="7"/>
        <v>0.98692900272176365</v>
      </c>
      <c r="K60" s="226" t="str">
        <f t="shared" si="11"/>
        <v>C</v>
      </c>
    </row>
    <row r="61" spans="1:11" s="8" customFormat="1" ht="69" customHeight="1" x14ac:dyDescent="0.25">
      <c r="A61" s="225" t="s">
        <v>228</v>
      </c>
      <c r="B61" s="135" t="s">
        <v>161</v>
      </c>
      <c r="C61" s="136">
        <v>5.4</v>
      </c>
      <c r="D61" s="134">
        <v>100</v>
      </c>
      <c r="E61" s="134">
        <f t="shared" si="8"/>
        <v>540</v>
      </c>
      <c r="F61" s="172">
        <v>0.15</v>
      </c>
      <c r="G61" s="134">
        <f t="shared" si="9"/>
        <v>115</v>
      </c>
      <c r="H61" s="134">
        <f t="shared" si="10"/>
        <v>621</v>
      </c>
      <c r="I61" s="213">
        <f t="shared" si="4"/>
        <v>1.1173849937675558E-3</v>
      </c>
      <c r="J61" s="213">
        <f t="shared" si="7"/>
        <v>0.98804638771553122</v>
      </c>
      <c r="K61" s="226" t="str">
        <f t="shared" si="11"/>
        <v>C</v>
      </c>
    </row>
    <row r="62" spans="1:11" s="8" customFormat="1" ht="60.75" customHeight="1" x14ac:dyDescent="0.25">
      <c r="A62" s="236" t="s">
        <v>218</v>
      </c>
      <c r="B62" s="140" t="s">
        <v>101</v>
      </c>
      <c r="C62" s="133">
        <v>3</v>
      </c>
      <c r="D62" s="146">
        <v>176.8</v>
      </c>
      <c r="E62" s="134">
        <f t="shared" si="8"/>
        <v>530.40000000000009</v>
      </c>
      <c r="F62" s="172">
        <v>0.15</v>
      </c>
      <c r="G62" s="134">
        <f t="shared" si="9"/>
        <v>203.32000000000002</v>
      </c>
      <c r="H62" s="134">
        <f t="shared" si="10"/>
        <v>609.96</v>
      </c>
      <c r="I62" s="213">
        <f t="shared" si="4"/>
        <v>1.0975203716561326E-3</v>
      </c>
      <c r="J62" s="213">
        <f t="shared" si="7"/>
        <v>0.98914390808718733</v>
      </c>
      <c r="K62" s="226" t="str">
        <f t="shared" si="11"/>
        <v>C</v>
      </c>
    </row>
    <row r="63" spans="1:11" s="8" customFormat="1" ht="55.5" customHeight="1" x14ac:dyDescent="0.25">
      <c r="A63" s="227" t="s">
        <v>121</v>
      </c>
      <c r="B63" s="135" t="s">
        <v>101</v>
      </c>
      <c r="C63" s="135">
        <v>5</v>
      </c>
      <c r="D63" s="134">
        <v>98.14</v>
      </c>
      <c r="E63" s="134">
        <f t="shared" si="8"/>
        <v>490.7</v>
      </c>
      <c r="F63" s="172">
        <v>0.15</v>
      </c>
      <c r="G63" s="134">
        <f t="shared" si="9"/>
        <v>112.861</v>
      </c>
      <c r="H63" s="134">
        <f t="shared" si="10"/>
        <v>564.30500000000006</v>
      </c>
      <c r="I63" s="213">
        <f t="shared" si="4"/>
        <v>1.0153718822995179E-3</v>
      </c>
      <c r="J63" s="213">
        <f t="shared" si="7"/>
        <v>0.99015927996948683</v>
      </c>
      <c r="K63" s="226" t="str">
        <f t="shared" si="11"/>
        <v>C</v>
      </c>
    </row>
    <row r="64" spans="1:11" s="8" customFormat="1" ht="51" customHeight="1" x14ac:dyDescent="0.25">
      <c r="A64" s="227" t="s">
        <v>141</v>
      </c>
      <c r="B64" s="135" t="s">
        <v>161</v>
      </c>
      <c r="C64" s="133">
        <v>68.8</v>
      </c>
      <c r="D64" s="134">
        <v>6.58</v>
      </c>
      <c r="E64" s="134">
        <f t="shared" si="8"/>
        <v>452.70400000000001</v>
      </c>
      <c r="F64" s="172">
        <v>0.2485</v>
      </c>
      <c r="G64" s="134">
        <f t="shared" si="9"/>
        <v>8.2151300000000003</v>
      </c>
      <c r="H64" s="134">
        <f t="shared" si="10"/>
        <v>565.20094400000005</v>
      </c>
      <c r="I64" s="213">
        <f t="shared" si="4"/>
        <v>1.0169839827517822E-3</v>
      </c>
      <c r="J64" s="213">
        <f t="shared" si="7"/>
        <v>0.99117626395223857</v>
      </c>
      <c r="K64" s="226" t="str">
        <f t="shared" si="11"/>
        <v>C</v>
      </c>
    </row>
    <row r="65" spans="1:11" s="8" customFormat="1" ht="51" customHeight="1" x14ac:dyDescent="0.25">
      <c r="A65" s="227" t="s">
        <v>145</v>
      </c>
      <c r="B65" s="135" t="s">
        <v>101</v>
      </c>
      <c r="C65" s="133">
        <v>1</v>
      </c>
      <c r="D65" s="134">
        <v>388.75</v>
      </c>
      <c r="E65" s="134">
        <f t="shared" si="8"/>
        <v>388.75</v>
      </c>
      <c r="F65" s="172">
        <v>0.15</v>
      </c>
      <c r="G65" s="134">
        <f t="shared" si="9"/>
        <v>447.0625</v>
      </c>
      <c r="H65" s="134">
        <f t="shared" si="10"/>
        <v>447.0625</v>
      </c>
      <c r="I65" s="213">
        <f t="shared" si="4"/>
        <v>8.0441373393914321E-4</v>
      </c>
      <c r="J65" s="213">
        <f t="shared" si="7"/>
        <v>0.9919806776861777</v>
      </c>
      <c r="K65" s="226" t="str">
        <f t="shared" si="11"/>
        <v>C</v>
      </c>
    </row>
    <row r="66" spans="1:11" s="8" customFormat="1" ht="51" customHeight="1" x14ac:dyDescent="0.25">
      <c r="A66" s="227" t="s">
        <v>160</v>
      </c>
      <c r="B66" s="135" t="s">
        <v>161</v>
      </c>
      <c r="C66" s="133">
        <v>1.28</v>
      </c>
      <c r="D66" s="142">
        <v>299.43</v>
      </c>
      <c r="E66" s="134">
        <f t="shared" si="8"/>
        <v>383.2704</v>
      </c>
      <c r="F66" s="172">
        <v>0.2485</v>
      </c>
      <c r="G66" s="134">
        <f t="shared" si="9"/>
        <v>373.83835499999998</v>
      </c>
      <c r="H66" s="134">
        <f t="shared" si="10"/>
        <v>478.5130944</v>
      </c>
      <c r="I66" s="213">
        <f t="shared" si="4"/>
        <v>8.6100378583548766E-4</v>
      </c>
      <c r="J66" s="213">
        <f t="shared" si="7"/>
        <v>0.99284168147201324</v>
      </c>
      <c r="K66" s="226" t="str">
        <f t="shared" si="11"/>
        <v>C</v>
      </c>
    </row>
    <row r="67" spans="1:11" s="8" customFormat="1" ht="51" customHeight="1" x14ac:dyDescent="0.25">
      <c r="A67" s="236" t="s">
        <v>218</v>
      </c>
      <c r="B67" s="140" t="s">
        <v>101</v>
      </c>
      <c r="C67" s="133">
        <v>2</v>
      </c>
      <c r="D67" s="146">
        <v>176.8</v>
      </c>
      <c r="E67" s="134">
        <f t="shared" si="8"/>
        <v>353.6</v>
      </c>
      <c r="F67" s="172">
        <v>0.15</v>
      </c>
      <c r="G67" s="134">
        <f t="shared" si="9"/>
        <v>203.32000000000002</v>
      </c>
      <c r="H67" s="134">
        <f t="shared" si="10"/>
        <v>406.64000000000004</v>
      </c>
      <c r="I67" s="213">
        <f t="shared" si="4"/>
        <v>7.3168024777075515E-4</v>
      </c>
      <c r="J67" s="213">
        <f t="shared" si="7"/>
        <v>0.99357336171978394</v>
      </c>
      <c r="K67" s="226" t="str">
        <f t="shared" si="11"/>
        <v>C</v>
      </c>
    </row>
    <row r="68" spans="1:11" s="8" customFormat="1" ht="51" customHeight="1" x14ac:dyDescent="0.25">
      <c r="A68" s="228" t="s">
        <v>177</v>
      </c>
      <c r="B68" s="135" t="s">
        <v>161</v>
      </c>
      <c r="C68" s="133">
        <v>10</v>
      </c>
      <c r="D68" s="134">
        <v>34.18</v>
      </c>
      <c r="E68" s="134">
        <f t="shared" si="8"/>
        <v>341.8</v>
      </c>
      <c r="F68" s="172">
        <v>0.15</v>
      </c>
      <c r="G68" s="134">
        <f t="shared" si="9"/>
        <v>39.307000000000002</v>
      </c>
      <c r="H68" s="134">
        <f t="shared" si="10"/>
        <v>393.07000000000005</v>
      </c>
      <c r="I68" s="213">
        <f t="shared" si="4"/>
        <v>7.0726331642546414E-4</v>
      </c>
      <c r="J68" s="213">
        <f t="shared" si="7"/>
        <v>0.9942806250362094</v>
      </c>
      <c r="K68" s="226" t="str">
        <f t="shared" si="11"/>
        <v>C</v>
      </c>
    </row>
    <row r="69" spans="1:11" s="8" customFormat="1" ht="103.5" customHeight="1" x14ac:dyDescent="0.25">
      <c r="A69" s="228" t="s">
        <v>137</v>
      </c>
      <c r="B69" s="135" t="s">
        <v>161</v>
      </c>
      <c r="C69" s="133">
        <v>10</v>
      </c>
      <c r="D69" s="134">
        <v>34.18</v>
      </c>
      <c r="E69" s="134">
        <f t="shared" si="8"/>
        <v>341.8</v>
      </c>
      <c r="F69" s="172">
        <v>0.2485</v>
      </c>
      <c r="G69" s="134">
        <f t="shared" si="9"/>
        <v>42.673729999999999</v>
      </c>
      <c r="H69" s="134">
        <f t="shared" si="10"/>
        <v>426.7373</v>
      </c>
      <c r="I69" s="213">
        <f t="shared" si="4"/>
        <v>7.6784195700625377E-4</v>
      </c>
      <c r="J69" s="213">
        <f t="shared" si="7"/>
        <v>0.9950484669932157</v>
      </c>
      <c r="K69" s="226" t="str">
        <f t="shared" si="11"/>
        <v>C</v>
      </c>
    </row>
    <row r="70" spans="1:11" s="8" customFormat="1" ht="58.5" customHeight="1" x14ac:dyDescent="0.25">
      <c r="A70" s="227" t="s">
        <v>119</v>
      </c>
      <c r="B70" s="140" t="s">
        <v>101</v>
      </c>
      <c r="C70" s="133">
        <v>3</v>
      </c>
      <c r="D70" s="134">
        <v>89.26</v>
      </c>
      <c r="E70" s="134">
        <f t="shared" si="8"/>
        <v>267.78000000000003</v>
      </c>
      <c r="F70" s="172">
        <v>0.15</v>
      </c>
      <c r="G70" s="134">
        <f t="shared" si="9"/>
        <v>102.649</v>
      </c>
      <c r="H70" s="134">
        <f t="shared" si="10"/>
        <v>307.947</v>
      </c>
      <c r="I70" s="213">
        <f t="shared" si="4"/>
        <v>5.5409880302051124E-4</v>
      </c>
      <c r="J70" s="213">
        <f t="shared" si="7"/>
        <v>0.99560256579623618</v>
      </c>
      <c r="K70" s="226" t="str">
        <f t="shared" si="11"/>
        <v>C</v>
      </c>
    </row>
    <row r="71" spans="1:11" s="8" customFormat="1" ht="58.5" customHeight="1" x14ac:dyDescent="0.25">
      <c r="A71" s="227" t="s">
        <v>205</v>
      </c>
      <c r="B71" s="135" t="s">
        <v>101</v>
      </c>
      <c r="C71" s="133">
        <v>6</v>
      </c>
      <c r="D71" s="146">
        <v>43.63</v>
      </c>
      <c r="E71" s="134">
        <f t="shared" ref="E71:E96" si="12">D71*C71</f>
        <v>261.78000000000003</v>
      </c>
      <c r="F71" s="172">
        <v>0.15</v>
      </c>
      <c r="G71" s="134">
        <f t="shared" ref="G71:G96" si="13">D71+(D71*F71)</f>
        <v>50.174500000000002</v>
      </c>
      <c r="H71" s="134">
        <f t="shared" ref="H71:H96" si="14">G71*C71</f>
        <v>301.04700000000003</v>
      </c>
      <c r="I71" s="213">
        <f t="shared" si="4"/>
        <v>5.4168341420087179E-4</v>
      </c>
      <c r="J71" s="213">
        <f t="shared" si="7"/>
        <v>0.99614424921043709</v>
      </c>
      <c r="K71" s="226" t="str">
        <f t="shared" ref="K71:K96" si="15">IF(J71&lt;=$N$7,"A",IF(J71&lt;=$N$8,"B","C"))</f>
        <v>C</v>
      </c>
    </row>
    <row r="72" spans="1:11" s="8" customFormat="1" ht="51" customHeight="1" x14ac:dyDescent="0.25">
      <c r="A72" s="227" t="s">
        <v>205</v>
      </c>
      <c r="B72" s="135" t="s">
        <v>101</v>
      </c>
      <c r="C72" s="133">
        <v>5</v>
      </c>
      <c r="D72" s="146">
        <v>43.63</v>
      </c>
      <c r="E72" s="134">
        <f t="shared" si="12"/>
        <v>218.15</v>
      </c>
      <c r="F72" s="172">
        <v>0.15</v>
      </c>
      <c r="G72" s="134">
        <f t="shared" si="13"/>
        <v>50.174500000000002</v>
      </c>
      <c r="H72" s="134">
        <f t="shared" si="14"/>
        <v>250.8725</v>
      </c>
      <c r="I72" s="213">
        <f t="shared" ref="I72:I96" si="16">H72/$H$97</f>
        <v>4.5140284516739316E-4</v>
      </c>
      <c r="J72" s="213">
        <f t="shared" si="7"/>
        <v>0.99659565205560452</v>
      </c>
      <c r="K72" s="226" t="str">
        <f t="shared" si="15"/>
        <v>C</v>
      </c>
    </row>
    <row r="73" spans="1:11" s="8" customFormat="1" ht="84" customHeight="1" x14ac:dyDescent="0.25">
      <c r="A73" s="234" t="s">
        <v>215</v>
      </c>
      <c r="B73" s="140" t="s">
        <v>101</v>
      </c>
      <c r="C73" s="133">
        <v>1</v>
      </c>
      <c r="D73" s="146">
        <v>198.18</v>
      </c>
      <c r="E73" s="134">
        <f t="shared" si="12"/>
        <v>198.18</v>
      </c>
      <c r="F73" s="172">
        <v>0.15</v>
      </c>
      <c r="G73" s="134">
        <f t="shared" si="13"/>
        <v>227.90700000000001</v>
      </c>
      <c r="H73" s="134">
        <f t="shared" si="14"/>
        <v>227.90700000000001</v>
      </c>
      <c r="I73" s="213">
        <f t="shared" si="16"/>
        <v>4.1008029271269301E-4</v>
      </c>
      <c r="J73" s="213">
        <f t="shared" ref="J73:J96" si="17">I73+J72</f>
        <v>0.99700573234831724</v>
      </c>
      <c r="K73" s="226" t="str">
        <f t="shared" si="15"/>
        <v>C</v>
      </c>
    </row>
    <row r="74" spans="1:11" s="8" customFormat="1" ht="51" customHeight="1" x14ac:dyDescent="0.25">
      <c r="A74" s="227" t="s">
        <v>119</v>
      </c>
      <c r="B74" s="140" t="s">
        <v>101</v>
      </c>
      <c r="C74" s="133">
        <v>2</v>
      </c>
      <c r="D74" s="134">
        <v>89.26</v>
      </c>
      <c r="E74" s="134">
        <f t="shared" si="12"/>
        <v>178.52</v>
      </c>
      <c r="F74" s="172">
        <v>0.15</v>
      </c>
      <c r="G74" s="134">
        <f t="shared" si="13"/>
        <v>102.649</v>
      </c>
      <c r="H74" s="134">
        <f t="shared" si="14"/>
        <v>205.298</v>
      </c>
      <c r="I74" s="213">
        <f t="shared" si="16"/>
        <v>3.693992020136742E-4</v>
      </c>
      <c r="J74" s="213">
        <f t="shared" si="17"/>
        <v>0.99737513155033086</v>
      </c>
      <c r="K74" s="226" t="str">
        <f t="shared" si="15"/>
        <v>C</v>
      </c>
    </row>
    <row r="75" spans="1:11" s="8" customFormat="1" ht="51" customHeight="1" x14ac:dyDescent="0.25">
      <c r="A75" s="227" t="s">
        <v>125</v>
      </c>
      <c r="B75" s="135" t="s">
        <v>101</v>
      </c>
      <c r="C75" s="133">
        <v>2</v>
      </c>
      <c r="D75" s="149">
        <v>77.7</v>
      </c>
      <c r="E75" s="134">
        <f t="shared" si="12"/>
        <v>155.4</v>
      </c>
      <c r="F75" s="172">
        <v>0.15</v>
      </c>
      <c r="G75" s="134">
        <f t="shared" si="13"/>
        <v>89.355000000000004</v>
      </c>
      <c r="H75" s="134">
        <f t="shared" si="14"/>
        <v>178.71</v>
      </c>
      <c r="I75" s="213">
        <f t="shared" si="16"/>
        <v>3.2155857042866329E-4</v>
      </c>
      <c r="J75" s="213">
        <f t="shared" si="17"/>
        <v>0.99769669012075957</v>
      </c>
      <c r="K75" s="226" t="str">
        <f t="shared" si="15"/>
        <v>C</v>
      </c>
    </row>
    <row r="76" spans="1:11" s="8" customFormat="1" ht="51" customHeight="1" x14ac:dyDescent="0.25">
      <c r="A76" s="231" t="s">
        <v>293</v>
      </c>
      <c r="B76" s="135" t="s">
        <v>117</v>
      </c>
      <c r="C76" s="133">
        <v>18</v>
      </c>
      <c r="D76" s="134">
        <v>6.77</v>
      </c>
      <c r="E76" s="134">
        <f t="shared" si="12"/>
        <v>121.85999999999999</v>
      </c>
      <c r="F76" s="172">
        <v>0.2485</v>
      </c>
      <c r="G76" s="134">
        <f t="shared" si="13"/>
        <v>8.4523449999999993</v>
      </c>
      <c r="H76" s="134">
        <f t="shared" si="14"/>
        <v>152.14220999999998</v>
      </c>
      <c r="I76" s="213">
        <f t="shared" si="16"/>
        <v>2.7375430333757188E-4</v>
      </c>
      <c r="J76" s="213">
        <f t="shared" si="17"/>
        <v>0.9979704444240971</v>
      </c>
      <c r="K76" s="226" t="str">
        <f t="shared" si="15"/>
        <v>C</v>
      </c>
    </row>
    <row r="77" spans="1:11" s="8" customFormat="1" ht="51" customHeight="1" x14ac:dyDescent="0.25">
      <c r="A77" s="228" t="s">
        <v>129</v>
      </c>
      <c r="B77" s="135" t="s">
        <v>101</v>
      </c>
      <c r="C77" s="136">
        <v>3</v>
      </c>
      <c r="D77" s="134">
        <v>38.93</v>
      </c>
      <c r="E77" s="134">
        <f t="shared" si="12"/>
        <v>116.78999999999999</v>
      </c>
      <c r="F77" s="172">
        <v>0.2485</v>
      </c>
      <c r="G77" s="134">
        <f t="shared" si="13"/>
        <v>48.604104999999997</v>
      </c>
      <c r="H77" s="134">
        <f t="shared" si="14"/>
        <v>145.81231499999998</v>
      </c>
      <c r="I77" s="213">
        <f t="shared" si="16"/>
        <v>2.6236472252416724E-4</v>
      </c>
      <c r="J77" s="213">
        <f t="shared" si="17"/>
        <v>0.99823280914662127</v>
      </c>
      <c r="K77" s="226" t="str">
        <f t="shared" si="15"/>
        <v>C</v>
      </c>
    </row>
    <row r="78" spans="1:11" s="8" customFormat="1" ht="51" customHeight="1" x14ac:dyDescent="0.25">
      <c r="A78" s="227" t="s">
        <v>121</v>
      </c>
      <c r="B78" s="135" t="s">
        <v>101</v>
      </c>
      <c r="C78" s="135">
        <v>1</v>
      </c>
      <c r="D78" s="134">
        <v>98.14</v>
      </c>
      <c r="E78" s="134">
        <f t="shared" si="12"/>
        <v>98.14</v>
      </c>
      <c r="F78" s="172">
        <v>0.15</v>
      </c>
      <c r="G78" s="134">
        <f t="shared" si="13"/>
        <v>112.861</v>
      </c>
      <c r="H78" s="134">
        <f t="shared" si="14"/>
        <v>112.861</v>
      </c>
      <c r="I78" s="213">
        <f t="shared" si="16"/>
        <v>2.0307437645990359E-4</v>
      </c>
      <c r="J78" s="213">
        <f t="shared" si="17"/>
        <v>0.99843588352308121</v>
      </c>
      <c r="K78" s="226" t="str">
        <f t="shared" si="15"/>
        <v>C</v>
      </c>
    </row>
    <row r="79" spans="1:11" s="8" customFormat="1" ht="51" customHeight="1" x14ac:dyDescent="0.25">
      <c r="A79" s="228" t="s">
        <v>129</v>
      </c>
      <c r="B79" s="135" t="s">
        <v>101</v>
      </c>
      <c r="C79" s="136">
        <v>2</v>
      </c>
      <c r="D79" s="134">
        <v>38.93</v>
      </c>
      <c r="E79" s="134">
        <f t="shared" si="12"/>
        <v>77.86</v>
      </c>
      <c r="F79" s="172">
        <v>0.2485</v>
      </c>
      <c r="G79" s="134">
        <f t="shared" si="13"/>
        <v>48.604104999999997</v>
      </c>
      <c r="H79" s="134">
        <f t="shared" si="14"/>
        <v>97.208209999999994</v>
      </c>
      <c r="I79" s="213">
        <f t="shared" si="16"/>
        <v>1.7490981501611151E-4</v>
      </c>
      <c r="J79" s="213">
        <f t="shared" si="17"/>
        <v>0.99861079333809732</v>
      </c>
      <c r="K79" s="226" t="str">
        <f t="shared" si="15"/>
        <v>C</v>
      </c>
    </row>
    <row r="80" spans="1:11" s="8" customFormat="1" ht="51" customHeight="1" x14ac:dyDescent="0.25">
      <c r="A80" s="227" t="s">
        <v>125</v>
      </c>
      <c r="B80" s="135" t="s">
        <v>101</v>
      </c>
      <c r="C80" s="133">
        <v>1</v>
      </c>
      <c r="D80" s="149">
        <v>77.7</v>
      </c>
      <c r="E80" s="134">
        <f t="shared" si="12"/>
        <v>77.7</v>
      </c>
      <c r="F80" s="172">
        <v>0.15</v>
      </c>
      <c r="G80" s="134">
        <f t="shared" si="13"/>
        <v>89.355000000000004</v>
      </c>
      <c r="H80" s="134">
        <f t="shared" si="14"/>
        <v>89.355000000000004</v>
      </c>
      <c r="I80" s="213">
        <f t="shared" si="16"/>
        <v>1.6077928521433164E-4</v>
      </c>
      <c r="J80" s="213">
        <f t="shared" si="17"/>
        <v>0.99877157262331162</v>
      </c>
      <c r="K80" s="226" t="str">
        <f t="shared" si="15"/>
        <v>C</v>
      </c>
    </row>
    <row r="81" spans="1:11" s="8" customFormat="1" ht="42" customHeight="1" x14ac:dyDescent="0.25">
      <c r="A81" s="227" t="s">
        <v>124</v>
      </c>
      <c r="B81" s="135" t="s">
        <v>101</v>
      </c>
      <c r="C81" s="133">
        <v>6</v>
      </c>
      <c r="D81" s="149">
        <v>10.75</v>
      </c>
      <c r="E81" s="134">
        <f t="shared" si="12"/>
        <v>64.5</v>
      </c>
      <c r="F81" s="172">
        <v>0.15</v>
      </c>
      <c r="G81" s="134">
        <f t="shared" si="13"/>
        <v>12.362500000000001</v>
      </c>
      <c r="H81" s="134">
        <f t="shared" si="14"/>
        <v>74.175000000000011</v>
      </c>
      <c r="I81" s="213">
        <f t="shared" si="16"/>
        <v>1.3346542981112474E-4</v>
      </c>
      <c r="J81" s="213">
        <f t="shared" si="17"/>
        <v>0.9989050380531227</v>
      </c>
      <c r="K81" s="226" t="str">
        <f t="shared" si="15"/>
        <v>C</v>
      </c>
    </row>
    <row r="82" spans="1:11" s="8" customFormat="1" ht="87" customHeight="1" x14ac:dyDescent="0.25">
      <c r="A82" s="227" t="s">
        <v>124</v>
      </c>
      <c r="B82" s="135" t="s">
        <v>101</v>
      </c>
      <c r="C82" s="133">
        <v>6</v>
      </c>
      <c r="D82" s="149">
        <v>10.75</v>
      </c>
      <c r="E82" s="134">
        <f t="shared" si="12"/>
        <v>64.5</v>
      </c>
      <c r="F82" s="172">
        <v>0.15</v>
      </c>
      <c r="G82" s="134">
        <f t="shared" si="13"/>
        <v>12.362500000000001</v>
      </c>
      <c r="H82" s="134">
        <f t="shared" si="14"/>
        <v>74.175000000000011</v>
      </c>
      <c r="I82" s="213">
        <f t="shared" si="16"/>
        <v>1.3346542981112474E-4</v>
      </c>
      <c r="J82" s="213">
        <f t="shared" si="17"/>
        <v>0.99903850348293377</v>
      </c>
      <c r="K82" s="226" t="str">
        <f t="shared" si="15"/>
        <v>C</v>
      </c>
    </row>
    <row r="83" spans="1:11" s="8" customFormat="1" ht="39.75" customHeight="1" x14ac:dyDescent="0.25">
      <c r="A83" s="231" t="s">
        <v>130</v>
      </c>
      <c r="B83" s="140" t="s">
        <v>232</v>
      </c>
      <c r="C83" s="133">
        <v>5</v>
      </c>
      <c r="D83" s="134">
        <v>12.81</v>
      </c>
      <c r="E83" s="134">
        <f t="shared" si="12"/>
        <v>64.05</v>
      </c>
      <c r="F83" s="172">
        <v>0.2485</v>
      </c>
      <c r="G83" s="134">
        <f t="shared" si="13"/>
        <v>15.993285</v>
      </c>
      <c r="H83" s="134">
        <f t="shared" si="14"/>
        <v>79.966425000000001</v>
      </c>
      <c r="I83" s="213">
        <f t="shared" si="16"/>
        <v>1.4388612447703499E-4</v>
      </c>
      <c r="J83" s="213">
        <f t="shared" si="17"/>
        <v>0.99918238960741079</v>
      </c>
      <c r="K83" s="226" t="str">
        <f t="shared" si="15"/>
        <v>C</v>
      </c>
    </row>
    <row r="84" spans="1:11" s="8" customFormat="1" ht="41.25" customHeight="1" x14ac:dyDescent="0.25">
      <c r="A84" s="231" t="s">
        <v>293</v>
      </c>
      <c r="B84" s="135" t="s">
        <v>117</v>
      </c>
      <c r="C84" s="133">
        <v>9</v>
      </c>
      <c r="D84" s="134">
        <v>6.77</v>
      </c>
      <c r="E84" s="134">
        <f t="shared" si="12"/>
        <v>60.929999999999993</v>
      </c>
      <c r="F84" s="172">
        <v>0.2485</v>
      </c>
      <c r="G84" s="134">
        <f t="shared" si="13"/>
        <v>8.4523449999999993</v>
      </c>
      <c r="H84" s="134">
        <f t="shared" si="14"/>
        <v>76.071104999999989</v>
      </c>
      <c r="I84" s="213">
        <f t="shared" si="16"/>
        <v>1.3687715166878594E-4</v>
      </c>
      <c r="J84" s="213">
        <f t="shared" si="17"/>
        <v>0.99931926675907956</v>
      </c>
      <c r="K84" s="226" t="str">
        <f t="shared" si="15"/>
        <v>C</v>
      </c>
    </row>
    <row r="85" spans="1:11" s="8" customFormat="1" ht="54" customHeight="1" x14ac:dyDescent="0.25">
      <c r="A85" s="227" t="s">
        <v>233</v>
      </c>
      <c r="B85" s="140" t="s">
        <v>232</v>
      </c>
      <c r="C85" s="136">
        <v>5</v>
      </c>
      <c r="D85" s="134">
        <v>9.14</v>
      </c>
      <c r="E85" s="134">
        <f t="shared" si="12"/>
        <v>45.7</v>
      </c>
      <c r="F85" s="172">
        <v>0.2485</v>
      </c>
      <c r="G85" s="134">
        <f t="shared" si="13"/>
        <v>11.411290000000001</v>
      </c>
      <c r="H85" s="134">
        <f t="shared" si="14"/>
        <v>57.056450000000005</v>
      </c>
      <c r="I85" s="213">
        <f t="shared" si="16"/>
        <v>1.0266347991569866E-4</v>
      </c>
      <c r="J85" s="213">
        <f t="shared" si="17"/>
        <v>0.99942193023899528</v>
      </c>
      <c r="K85" s="226" t="str">
        <f t="shared" si="15"/>
        <v>C</v>
      </c>
    </row>
    <row r="86" spans="1:11" s="8" customFormat="1" ht="41.25" customHeight="1" x14ac:dyDescent="0.25">
      <c r="A86" s="227" t="s">
        <v>123</v>
      </c>
      <c r="B86" s="135" t="s">
        <v>101</v>
      </c>
      <c r="C86" s="133">
        <v>6</v>
      </c>
      <c r="D86" s="149">
        <v>7.56</v>
      </c>
      <c r="E86" s="134">
        <f t="shared" si="12"/>
        <v>45.36</v>
      </c>
      <c r="F86" s="172">
        <v>0.15</v>
      </c>
      <c r="G86" s="134">
        <f t="shared" si="13"/>
        <v>8.6939999999999991</v>
      </c>
      <c r="H86" s="134">
        <f t="shared" si="14"/>
        <v>52.163999999999994</v>
      </c>
      <c r="I86" s="213">
        <f t="shared" si="16"/>
        <v>9.3860339476474681E-5</v>
      </c>
      <c r="J86" s="213">
        <f t="shared" si="17"/>
        <v>0.99951579057847173</v>
      </c>
      <c r="K86" s="226" t="str">
        <f t="shared" si="15"/>
        <v>C</v>
      </c>
    </row>
    <row r="87" spans="1:11" s="8" customFormat="1" ht="58.5" customHeight="1" x14ac:dyDescent="0.25">
      <c r="A87" s="227" t="s">
        <v>123</v>
      </c>
      <c r="B87" s="135" t="s">
        <v>101</v>
      </c>
      <c r="C87" s="133">
        <v>6</v>
      </c>
      <c r="D87" s="149">
        <v>7.56</v>
      </c>
      <c r="E87" s="134">
        <f t="shared" si="12"/>
        <v>45.36</v>
      </c>
      <c r="F87" s="172">
        <v>0.15</v>
      </c>
      <c r="G87" s="134">
        <f t="shared" si="13"/>
        <v>8.6939999999999991</v>
      </c>
      <c r="H87" s="134">
        <f t="shared" si="14"/>
        <v>52.163999999999994</v>
      </c>
      <c r="I87" s="213">
        <f t="shared" si="16"/>
        <v>9.3860339476474681E-5</v>
      </c>
      <c r="J87" s="213">
        <f t="shared" si="17"/>
        <v>0.99960965091794818</v>
      </c>
      <c r="K87" s="226" t="str">
        <f t="shared" si="15"/>
        <v>C</v>
      </c>
    </row>
    <row r="88" spans="1:11" s="8" customFormat="1" ht="41.25" customHeight="1" x14ac:dyDescent="0.25">
      <c r="A88" s="231" t="s">
        <v>130</v>
      </c>
      <c r="B88" s="140" t="s">
        <v>264</v>
      </c>
      <c r="C88" s="133">
        <v>3</v>
      </c>
      <c r="D88" s="134">
        <v>12.81</v>
      </c>
      <c r="E88" s="134">
        <f t="shared" si="12"/>
        <v>38.43</v>
      </c>
      <c r="F88" s="172">
        <v>0.2485</v>
      </c>
      <c r="G88" s="134">
        <f t="shared" si="13"/>
        <v>15.993285</v>
      </c>
      <c r="H88" s="134">
        <f t="shared" si="14"/>
        <v>47.979855000000001</v>
      </c>
      <c r="I88" s="213">
        <f t="shared" si="16"/>
        <v>8.6331674686220992E-5</v>
      </c>
      <c r="J88" s="213">
        <f t="shared" si="17"/>
        <v>0.99969598259263437</v>
      </c>
      <c r="K88" s="226" t="str">
        <f t="shared" si="15"/>
        <v>C</v>
      </c>
    </row>
    <row r="89" spans="1:11" s="8" customFormat="1" ht="54.75" customHeight="1" x14ac:dyDescent="0.25">
      <c r="A89" s="237" t="s">
        <v>105</v>
      </c>
      <c r="B89" s="140" t="s">
        <v>101</v>
      </c>
      <c r="C89" s="151">
        <v>25</v>
      </c>
      <c r="D89" s="134">
        <v>1.48</v>
      </c>
      <c r="E89" s="134">
        <f t="shared" si="12"/>
        <v>37</v>
      </c>
      <c r="F89" s="172">
        <v>0.15</v>
      </c>
      <c r="G89" s="134">
        <f t="shared" si="13"/>
        <v>1.702</v>
      </c>
      <c r="H89" s="134">
        <f t="shared" si="14"/>
        <v>42.55</v>
      </c>
      <c r="I89" s="213">
        <f t="shared" si="16"/>
        <v>7.6561564387776966E-5</v>
      </c>
      <c r="J89" s="213">
        <f t="shared" si="17"/>
        <v>0.9997725441570221</v>
      </c>
      <c r="K89" s="226" t="str">
        <f t="shared" si="15"/>
        <v>C</v>
      </c>
    </row>
    <row r="90" spans="1:11" s="8" customFormat="1" ht="54.75" customHeight="1" x14ac:dyDescent="0.25">
      <c r="A90" s="237" t="s">
        <v>105</v>
      </c>
      <c r="B90" s="140" t="s">
        <v>101</v>
      </c>
      <c r="C90" s="151">
        <v>25</v>
      </c>
      <c r="D90" s="134">
        <v>1.48</v>
      </c>
      <c r="E90" s="134">
        <f t="shared" si="12"/>
        <v>37</v>
      </c>
      <c r="F90" s="172">
        <v>0.15</v>
      </c>
      <c r="G90" s="134">
        <f t="shared" si="13"/>
        <v>1.702</v>
      </c>
      <c r="H90" s="134">
        <f t="shared" si="14"/>
        <v>42.55</v>
      </c>
      <c r="I90" s="213">
        <f t="shared" si="16"/>
        <v>7.6561564387776966E-5</v>
      </c>
      <c r="J90" s="213">
        <f t="shared" si="17"/>
        <v>0.99984910572140984</v>
      </c>
      <c r="K90" s="226" t="str">
        <f t="shared" si="15"/>
        <v>C</v>
      </c>
    </row>
    <row r="91" spans="1:11" s="8" customFormat="1" ht="41.25" customHeight="1" x14ac:dyDescent="0.25">
      <c r="A91" s="227" t="s">
        <v>118</v>
      </c>
      <c r="B91" s="140" t="s">
        <v>101</v>
      </c>
      <c r="C91" s="133">
        <v>6</v>
      </c>
      <c r="D91" s="134">
        <v>4.72</v>
      </c>
      <c r="E91" s="134">
        <f t="shared" si="12"/>
        <v>28.32</v>
      </c>
      <c r="F91" s="172">
        <v>0.15</v>
      </c>
      <c r="G91" s="134">
        <f t="shared" si="13"/>
        <v>5.4279999999999999</v>
      </c>
      <c r="H91" s="134">
        <f t="shared" si="14"/>
        <v>32.567999999999998</v>
      </c>
      <c r="I91" s="213">
        <f t="shared" si="16"/>
        <v>5.8600635228698481E-5</v>
      </c>
      <c r="J91" s="213">
        <f t="shared" si="17"/>
        <v>0.9999077063566385</v>
      </c>
      <c r="K91" s="226" t="str">
        <f t="shared" si="15"/>
        <v>C</v>
      </c>
    </row>
    <row r="92" spans="1:11" s="8" customFormat="1" ht="58.5" customHeight="1" x14ac:dyDescent="0.25">
      <c r="A92" s="227" t="s">
        <v>120</v>
      </c>
      <c r="B92" s="135" t="s">
        <v>101</v>
      </c>
      <c r="C92" s="133">
        <v>3</v>
      </c>
      <c r="D92" s="134">
        <v>4.17</v>
      </c>
      <c r="E92" s="134">
        <f t="shared" si="12"/>
        <v>12.51</v>
      </c>
      <c r="F92" s="172">
        <v>0.15</v>
      </c>
      <c r="G92" s="134">
        <f t="shared" si="13"/>
        <v>4.7954999999999997</v>
      </c>
      <c r="H92" s="134">
        <f t="shared" si="14"/>
        <v>14.386499999999998</v>
      </c>
      <c r="I92" s="213">
        <f t="shared" si="16"/>
        <v>2.5886085688948374E-5</v>
      </c>
      <c r="J92" s="213">
        <f t="shared" si="17"/>
        <v>0.99993359244232749</v>
      </c>
      <c r="K92" s="226" t="str">
        <f t="shared" si="15"/>
        <v>C</v>
      </c>
    </row>
    <row r="93" spans="1:11" s="8" customFormat="1" ht="58.5" customHeight="1" x14ac:dyDescent="0.25">
      <c r="A93" s="227" t="s">
        <v>120</v>
      </c>
      <c r="B93" s="135" t="s">
        <v>101</v>
      </c>
      <c r="C93" s="133">
        <v>3</v>
      </c>
      <c r="D93" s="134">
        <v>4.17</v>
      </c>
      <c r="E93" s="134">
        <f t="shared" si="12"/>
        <v>12.51</v>
      </c>
      <c r="F93" s="172">
        <v>0.15</v>
      </c>
      <c r="G93" s="134">
        <f t="shared" si="13"/>
        <v>4.7954999999999997</v>
      </c>
      <c r="H93" s="134">
        <f t="shared" si="14"/>
        <v>14.386499999999998</v>
      </c>
      <c r="I93" s="213">
        <f t="shared" si="16"/>
        <v>2.5886085688948374E-5</v>
      </c>
      <c r="J93" s="213">
        <f t="shared" si="17"/>
        <v>0.99995947852801648</v>
      </c>
      <c r="K93" s="226" t="str">
        <f t="shared" si="15"/>
        <v>C</v>
      </c>
    </row>
    <row r="94" spans="1:11" s="8" customFormat="1" ht="55.5" customHeight="1" x14ac:dyDescent="0.25">
      <c r="A94" s="227" t="s">
        <v>233</v>
      </c>
      <c r="B94" s="140" t="s">
        <v>232</v>
      </c>
      <c r="C94" s="136">
        <v>1</v>
      </c>
      <c r="D94" s="134">
        <v>9.14</v>
      </c>
      <c r="E94" s="134">
        <f t="shared" si="12"/>
        <v>9.14</v>
      </c>
      <c r="F94" s="172">
        <v>0.2485</v>
      </c>
      <c r="G94" s="134">
        <f t="shared" si="13"/>
        <v>11.411290000000001</v>
      </c>
      <c r="H94" s="134">
        <f t="shared" si="14"/>
        <v>11.411290000000001</v>
      </c>
      <c r="I94" s="213">
        <f t="shared" si="16"/>
        <v>2.0532695983139731E-5</v>
      </c>
      <c r="J94" s="213">
        <f t="shared" si="17"/>
        <v>0.9999800112239996</v>
      </c>
      <c r="K94" s="226" t="str">
        <f t="shared" si="15"/>
        <v>C</v>
      </c>
    </row>
    <row r="95" spans="1:11" s="8" customFormat="1" ht="54.75" customHeight="1" x14ac:dyDescent="0.25">
      <c r="A95" s="238" t="s">
        <v>189</v>
      </c>
      <c r="B95" s="135" t="s">
        <v>101</v>
      </c>
      <c r="C95" s="133">
        <v>4</v>
      </c>
      <c r="D95" s="134">
        <v>1.38</v>
      </c>
      <c r="E95" s="134">
        <f t="shared" si="12"/>
        <v>5.52</v>
      </c>
      <c r="F95" s="172">
        <v>0.15</v>
      </c>
      <c r="G95" s="134">
        <f t="shared" si="13"/>
        <v>1.587</v>
      </c>
      <c r="H95" s="134">
        <f t="shared" si="14"/>
        <v>6.3479999999999999</v>
      </c>
      <c r="I95" s="213">
        <f t="shared" si="16"/>
        <v>1.1422157714068349E-5</v>
      </c>
      <c r="J95" s="213">
        <f t="shared" si="17"/>
        <v>0.9999914333817137</v>
      </c>
      <c r="K95" s="226" t="str">
        <f t="shared" si="15"/>
        <v>C</v>
      </c>
    </row>
    <row r="96" spans="1:11" s="8" customFormat="1" ht="57" customHeight="1" thickBot="1" x14ac:dyDescent="0.3">
      <c r="A96" s="239" t="s">
        <v>106</v>
      </c>
      <c r="B96" s="157" t="s">
        <v>101</v>
      </c>
      <c r="C96" s="219">
        <v>3</v>
      </c>
      <c r="D96" s="158">
        <v>1.38</v>
      </c>
      <c r="E96" s="158">
        <f t="shared" si="12"/>
        <v>4.1399999999999997</v>
      </c>
      <c r="F96" s="175">
        <v>0.15</v>
      </c>
      <c r="G96" s="158">
        <f t="shared" si="13"/>
        <v>1.587</v>
      </c>
      <c r="H96" s="158">
        <f t="shared" si="14"/>
        <v>4.7610000000000001</v>
      </c>
      <c r="I96" s="240">
        <f t="shared" si="16"/>
        <v>8.5666182855512622E-6</v>
      </c>
      <c r="J96" s="240">
        <f t="shared" si="17"/>
        <v>0.99999999999999922</v>
      </c>
      <c r="K96" s="241" t="str">
        <f t="shared" si="15"/>
        <v>C</v>
      </c>
    </row>
    <row r="97" spans="1:8" s="5" customFormat="1" ht="34.5" customHeight="1" thickBot="1" x14ac:dyDescent="0.3">
      <c r="A97" s="573" t="s">
        <v>343</v>
      </c>
      <c r="B97" s="573"/>
      <c r="C97" s="573"/>
      <c r="D97" s="573"/>
      <c r="E97" s="573"/>
      <c r="F97" s="573"/>
      <c r="G97" s="573"/>
      <c r="H97" s="221">
        <f>SUM(H7:H96)</f>
        <v>555761.89358525036</v>
      </c>
    </row>
    <row r="98" spans="1:8" ht="16.5" thickTop="1" x14ac:dyDescent="0.25">
      <c r="A98" s="391"/>
      <c r="B98" s="391"/>
      <c r="C98" s="391"/>
      <c r="D98" s="391"/>
      <c r="E98" s="391"/>
      <c r="F98" s="391"/>
      <c r="G98" s="391"/>
      <c r="H98" s="391"/>
    </row>
  </sheetData>
  <sortState xmlns:xlrd2="http://schemas.microsoft.com/office/spreadsheetml/2017/richdata2" ref="A7:H96">
    <sortCondition descending="1" ref="H7:H96"/>
  </sortState>
  <mergeCells count="5">
    <mergeCell ref="M5:P5"/>
    <mergeCell ref="A98:H98"/>
    <mergeCell ref="A97:G97"/>
    <mergeCell ref="A1:H4"/>
    <mergeCell ref="A5:H5"/>
  </mergeCells>
  <conditionalFormatting sqref="K7:K96">
    <cfRule type="cellIs" dxfId="7" priority="1" operator="equal">
      <formula>"C"</formula>
    </cfRule>
    <cfRule type="cellIs" dxfId="6" priority="2" operator="equal">
      <formula>"B"</formula>
    </cfRule>
    <cfRule type="cellIs" dxfId="5" priority="3" operator="equal">
      <formula>"A"</formula>
    </cfRule>
    <cfRule type="cellIs" dxfId="4" priority="4" operator="equal">
      <formula>"C"</formula>
    </cfRule>
    <cfRule type="cellIs" dxfId="3" priority="5" operator="equal">
      <formula>"B"</formula>
    </cfRule>
    <cfRule type="cellIs" dxfId="2" priority="6" operator="equal">
      <formula>"B"</formula>
    </cfRule>
    <cfRule type="cellIs" dxfId="1" priority="7" operator="equal">
      <formula>"B"</formula>
    </cfRule>
    <cfRule type="cellIs" dxfId="0" priority="8" operator="equal">
      <formula>"A"</formula>
    </cfRule>
  </conditionalFormatting>
  <pageMargins left="0.51181102362204722" right="0.51181102362204722" top="0.78740157480314965" bottom="0.59055118110236227" header="0.31496062992125984" footer="0.31496062992125984"/>
  <pageSetup paperSize="9" scale="26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PBrush" shapeId="14337" r:id="rId4">
          <objectPr defaultSize="0" autoPict="0" r:id="rId5">
            <anchor moveWithCells="1" sizeWithCells="1">
              <from>
                <xdr:col>8</xdr:col>
                <xdr:colOff>266700</xdr:colOff>
                <xdr:row>2</xdr:row>
                <xdr:rowOff>76200</xdr:rowOff>
              </from>
              <to>
                <xdr:col>10</xdr:col>
                <xdr:colOff>495300</xdr:colOff>
                <xdr:row>4</xdr:row>
                <xdr:rowOff>285750</xdr:rowOff>
              </to>
            </anchor>
          </objectPr>
        </oleObject>
      </mc:Choice>
      <mc:Fallback>
        <oleObject progId="PBrush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RESUMO</vt:lpstr>
      <vt:lpstr>PLANILHA ORÇAMENTÁRIA</vt:lpstr>
      <vt:lpstr>TAD</vt:lpstr>
      <vt:lpstr>CRONOGRAMA OBRA</vt:lpstr>
      <vt:lpstr>BDI NORMAL</vt:lpstr>
      <vt:lpstr>BDI REDUZIDO</vt:lpstr>
      <vt:lpstr>MEMÓRIA DE CÁLCULO</vt:lpstr>
      <vt:lpstr>ACÓRDÃO TCU</vt:lpstr>
      <vt:lpstr>ABC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pontes</dc:creator>
  <cp:lastModifiedBy>Administrador</cp:lastModifiedBy>
  <cp:lastPrinted>2022-01-12T17:25:15Z</cp:lastPrinted>
  <dcterms:created xsi:type="dcterms:W3CDTF">2020-07-21T23:51:38Z</dcterms:created>
  <dcterms:modified xsi:type="dcterms:W3CDTF">2022-08-01T12:50:32Z</dcterms:modified>
</cp:coreProperties>
</file>